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2030" windowHeight="4950" activeTab="1"/>
  </bookViews>
  <sheets>
    <sheet name="PCA-14-01" sheetId="4" r:id="rId1"/>
    <sheet name="PCA-14-02" sheetId="3" r:id="rId2"/>
    <sheet name="Sheet1" sheetId="5" r:id="rId3"/>
    <sheet name="Sheet2" sheetId="6" r:id="rId4"/>
    <sheet name="Sheet3" sheetId="7" r:id="rId5"/>
  </sheets>
  <definedNames>
    <definedName name="_xlnm._FilterDatabase" localSheetId="0" hidden="1">'PCA-14-01'!$A$11:$AD$48</definedName>
    <definedName name="_xlnm._FilterDatabase" localSheetId="1" hidden="1">'PCA-14-02'!$A$11:$AE$46</definedName>
    <definedName name="_xlnm._FilterDatabase" localSheetId="3" hidden="1">Sheet2!$A$1:$D$10</definedName>
    <definedName name="_xlnm.Print_Area" localSheetId="0">'PCA-14-01'!$A$1:$AB$52</definedName>
    <definedName name="_xlnm.Print_Area" localSheetId="1">'PCA-14-02'!$A$1:$AB$52</definedName>
  </definedNames>
  <calcPr calcId="125725"/>
</workbook>
</file>

<file path=xl/calcChain.xml><?xml version="1.0" encoding="utf-8"?>
<calcChain xmlns="http://schemas.openxmlformats.org/spreadsheetml/2006/main">
  <c r="I106" i="3"/>
  <c r="T36"/>
  <c r="Q36"/>
  <c r="T30"/>
  <c r="Q30"/>
  <c r="T46" i="4"/>
  <c r="Q46"/>
  <c r="T45"/>
  <c r="Q45"/>
  <c r="T39"/>
  <c r="Q39"/>
  <c r="Q32"/>
  <c r="T32"/>
  <c r="W12" i="3"/>
  <c r="I107" i="4" l="1"/>
  <c r="Q48" l="1"/>
  <c r="M48"/>
  <c r="I34" i="3" l="1"/>
  <c r="I48" i="4"/>
  <c r="I47"/>
  <c r="W48"/>
  <c r="S48"/>
  <c r="N48"/>
  <c r="W47"/>
  <c r="S47"/>
  <c r="N47"/>
  <c r="B48"/>
  <c r="B47"/>
  <c r="I108"/>
  <c r="J106" s="1"/>
  <c r="G77"/>
  <c r="G76"/>
  <c r="X52"/>
  <c r="R52"/>
  <c r="L90" s="1"/>
  <c r="Q52"/>
  <c r="K90" s="1"/>
  <c r="J90"/>
  <c r="I90"/>
  <c r="M52"/>
  <c r="L89" s="1"/>
  <c r="K89"/>
  <c r="J89"/>
  <c r="I89"/>
  <c r="H52"/>
  <c r="L88" s="1"/>
  <c r="G52"/>
  <c r="K88" s="1"/>
  <c r="F52"/>
  <c r="J88" s="1"/>
  <c r="E52"/>
  <c r="I88" s="1"/>
  <c r="W46"/>
  <c r="S46"/>
  <c r="N46"/>
  <c r="I46"/>
  <c r="B46"/>
  <c r="W45"/>
  <c r="S45"/>
  <c r="N45"/>
  <c r="I45"/>
  <c r="B45"/>
  <c r="W44"/>
  <c r="S44"/>
  <c r="N44"/>
  <c r="I44"/>
  <c r="B44"/>
  <c r="W43"/>
  <c r="S43"/>
  <c r="N43"/>
  <c r="I43"/>
  <c r="B43"/>
  <c r="W42"/>
  <c r="N42"/>
  <c r="I42"/>
  <c r="B42"/>
  <c r="W41"/>
  <c r="S41"/>
  <c r="N41"/>
  <c r="I41"/>
  <c r="B41"/>
  <c r="W40"/>
  <c r="S40"/>
  <c r="N40"/>
  <c r="I40"/>
  <c r="B40"/>
  <c r="W39"/>
  <c r="S39"/>
  <c r="N39"/>
  <c r="I39"/>
  <c r="B39"/>
  <c r="W38"/>
  <c r="S38"/>
  <c r="N38"/>
  <c r="I38"/>
  <c r="B38"/>
  <c r="W37"/>
  <c r="S37"/>
  <c r="N37"/>
  <c r="I37"/>
  <c r="B37"/>
  <c r="W36"/>
  <c r="S36"/>
  <c r="N36"/>
  <c r="I36"/>
  <c r="B36"/>
  <c r="W35"/>
  <c r="S35"/>
  <c r="N35"/>
  <c r="I35"/>
  <c r="B35"/>
  <c r="W34"/>
  <c r="N34"/>
  <c r="I34"/>
  <c r="B34"/>
  <c r="W33"/>
  <c r="S33"/>
  <c r="N33"/>
  <c r="I33"/>
  <c r="B33"/>
  <c r="W32"/>
  <c r="S32"/>
  <c r="N32"/>
  <c r="I32"/>
  <c r="B32"/>
  <c r="W31"/>
  <c r="S31"/>
  <c r="N31"/>
  <c r="I31"/>
  <c r="B31"/>
  <c r="W30"/>
  <c r="S30"/>
  <c r="N30"/>
  <c r="I30"/>
  <c r="B30"/>
  <c r="W29"/>
  <c r="S29"/>
  <c r="N29"/>
  <c r="I29"/>
  <c r="B29"/>
  <c r="W28"/>
  <c r="I28"/>
  <c r="B28"/>
  <c r="W27"/>
  <c r="S27"/>
  <c r="N27"/>
  <c r="I27"/>
  <c r="B27"/>
  <c r="W26"/>
  <c r="S26"/>
  <c r="N26"/>
  <c r="I26"/>
  <c r="B26"/>
  <c r="W25"/>
  <c r="S25"/>
  <c r="N25"/>
  <c r="I25"/>
  <c r="B25"/>
  <c r="W24"/>
  <c r="S24"/>
  <c r="N24"/>
  <c r="I24"/>
  <c r="B24"/>
  <c r="W23"/>
  <c r="B23"/>
  <c r="W22"/>
  <c r="S22"/>
  <c r="N22"/>
  <c r="I22"/>
  <c r="B22"/>
  <c r="W21"/>
  <c r="S21"/>
  <c r="N21"/>
  <c r="I21"/>
  <c r="B21"/>
  <c r="W20"/>
  <c r="B20"/>
  <c r="W19"/>
  <c r="S19"/>
  <c r="N19"/>
  <c r="I19"/>
  <c r="B19"/>
  <c r="W18"/>
  <c r="S18"/>
  <c r="N18"/>
  <c r="I18"/>
  <c r="B18"/>
  <c r="W17"/>
  <c r="N17"/>
  <c r="I17"/>
  <c r="B17"/>
  <c r="W16"/>
  <c r="N16"/>
  <c r="I16"/>
  <c r="B16"/>
  <c r="W15"/>
  <c r="S15"/>
  <c r="N15"/>
  <c r="I15"/>
  <c r="B15"/>
  <c r="W14"/>
  <c r="S14"/>
  <c r="N14"/>
  <c r="I14"/>
  <c r="B14"/>
  <c r="W13"/>
  <c r="B13"/>
  <c r="W12"/>
  <c r="S12"/>
  <c r="I12"/>
  <c r="B12"/>
  <c r="B46" i="3"/>
  <c r="B45"/>
  <c r="B44"/>
  <c r="B43"/>
  <c r="B42"/>
  <c r="B41"/>
  <c r="B40"/>
  <c r="B39"/>
  <c r="B38"/>
  <c r="B37"/>
  <c r="B36"/>
  <c r="B35"/>
  <c r="B34"/>
  <c r="W46"/>
  <c r="W45"/>
  <c r="W44"/>
  <c r="W43"/>
  <c r="W42"/>
  <c r="W41"/>
  <c r="W40"/>
  <c r="W39"/>
  <c r="W38"/>
  <c r="W37"/>
  <c r="W36"/>
  <c r="W35"/>
  <c r="W34"/>
  <c r="W33"/>
  <c r="S46"/>
  <c r="S45"/>
  <c r="S44"/>
  <c r="S43"/>
  <c r="S42"/>
  <c r="S41"/>
  <c r="S40"/>
  <c r="S39"/>
  <c r="S38"/>
  <c r="S37"/>
  <c r="S36"/>
  <c r="S35"/>
  <c r="S34"/>
  <c r="N46"/>
  <c r="N45"/>
  <c r="N44"/>
  <c r="N43"/>
  <c r="N42"/>
  <c r="N41"/>
  <c r="N40"/>
  <c r="N39"/>
  <c r="N38"/>
  <c r="N37"/>
  <c r="N36"/>
  <c r="N35"/>
  <c r="N34"/>
  <c r="I46"/>
  <c r="I45"/>
  <c r="I44"/>
  <c r="I43"/>
  <c r="I42"/>
  <c r="I41"/>
  <c r="I40"/>
  <c r="I39"/>
  <c r="I38"/>
  <c r="I37"/>
  <c r="I36"/>
  <c r="I35"/>
  <c r="R52"/>
  <c r="I108"/>
  <c r="J107" s="1"/>
  <c r="Y36" l="1"/>
  <c r="Z36" s="1"/>
  <c r="Y44"/>
  <c r="Z44" s="1"/>
  <c r="Y41"/>
  <c r="Z41" s="1"/>
  <c r="Y46"/>
  <c r="Z46" s="1"/>
  <c r="Y37"/>
  <c r="Z37" s="1"/>
  <c r="Y39"/>
  <c r="Z39" s="1"/>
  <c r="Y34"/>
  <c r="Z34" s="1"/>
  <c r="Y38"/>
  <c r="Z38" s="1"/>
  <c r="Y42"/>
  <c r="Z42" s="1"/>
  <c r="Y47" i="4"/>
  <c r="Z47" s="1"/>
  <c r="W52"/>
  <c r="Y48"/>
  <c r="Z48" s="1"/>
  <c r="Y15"/>
  <c r="Z15" s="1"/>
  <c r="Y19"/>
  <c r="Z19" s="1"/>
  <c r="Y23"/>
  <c r="Z23" s="1"/>
  <c r="Y27"/>
  <c r="Z27" s="1"/>
  <c r="Y31"/>
  <c r="Z31" s="1"/>
  <c r="Y35"/>
  <c r="Z35" s="1"/>
  <c r="Y39"/>
  <c r="Z39" s="1"/>
  <c r="Y43"/>
  <c r="Z43" s="1"/>
  <c r="J108"/>
  <c r="S52"/>
  <c r="M90" s="1"/>
  <c r="Y14"/>
  <c r="Z14" s="1"/>
  <c r="Y18"/>
  <c r="Z18" s="1"/>
  <c r="Y22"/>
  <c r="Z22" s="1"/>
  <c r="Y26"/>
  <c r="Z26" s="1"/>
  <c r="Y30"/>
  <c r="Z30" s="1"/>
  <c r="Y34"/>
  <c r="Z34" s="1"/>
  <c r="Y38"/>
  <c r="Z38" s="1"/>
  <c r="Y42"/>
  <c r="Z42" s="1"/>
  <c r="Y46"/>
  <c r="Z46" s="1"/>
  <c r="N52"/>
  <c r="M89" s="1"/>
  <c r="Y13"/>
  <c r="Z13" s="1"/>
  <c r="Y17"/>
  <c r="Z17" s="1"/>
  <c r="Y21"/>
  <c r="Z21" s="1"/>
  <c r="Y25"/>
  <c r="Z25" s="1"/>
  <c r="Y29"/>
  <c r="Z29" s="1"/>
  <c r="Y33"/>
  <c r="Z33" s="1"/>
  <c r="Y37"/>
  <c r="Z37" s="1"/>
  <c r="Y41"/>
  <c r="Z41" s="1"/>
  <c r="Y45"/>
  <c r="Z45" s="1"/>
  <c r="I52"/>
  <c r="M88" s="1"/>
  <c r="Y16"/>
  <c r="Z16" s="1"/>
  <c r="Y20"/>
  <c r="Z20" s="1"/>
  <c r="Y24"/>
  <c r="Z24" s="1"/>
  <c r="Y28"/>
  <c r="Z28" s="1"/>
  <c r="Y32"/>
  <c r="Z32" s="1"/>
  <c r="Y36"/>
  <c r="Z36" s="1"/>
  <c r="Y40"/>
  <c r="Z40" s="1"/>
  <c r="Y44"/>
  <c r="Z44" s="1"/>
  <c r="J107"/>
  <c r="Y12"/>
  <c r="Y45" i="3"/>
  <c r="Z45" s="1"/>
  <c r="Y40"/>
  <c r="Z40" s="1"/>
  <c r="Y35"/>
  <c r="Z35" s="1"/>
  <c r="Y43"/>
  <c r="Z43" s="1"/>
  <c r="J108"/>
  <c r="J106"/>
  <c r="Y52" i="4" l="1"/>
  <c r="Z12"/>
  <c r="H58" s="1"/>
  <c r="X52" i="3"/>
  <c r="H63" i="4" l="1"/>
  <c r="H61"/>
  <c r="H59"/>
  <c r="H64"/>
  <c r="H62"/>
  <c r="H60"/>
  <c r="W32" i="3"/>
  <c r="W31"/>
  <c r="W30"/>
  <c r="W29"/>
  <c r="W28"/>
  <c r="W27"/>
  <c r="W26"/>
  <c r="W25"/>
  <c r="W24"/>
  <c r="W23"/>
  <c r="W22"/>
  <c r="W21"/>
  <c r="W20"/>
  <c r="W19"/>
  <c r="W18"/>
  <c r="W17"/>
  <c r="W16"/>
  <c r="W13"/>
  <c r="I60" i="4" l="1"/>
  <c r="I62"/>
  <c r="I63"/>
  <c r="I76" s="1"/>
  <c r="I61"/>
  <c r="I59"/>
  <c r="I58"/>
  <c r="I64"/>
  <c r="I77" s="1"/>
  <c r="W52" i="3"/>
  <c r="I75" i="4" l="1"/>
  <c r="F52" i="3"/>
  <c r="Q52"/>
  <c r="G77"/>
  <c r="G76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L90" l="1"/>
  <c r="K90"/>
  <c r="J90"/>
  <c r="I90"/>
  <c r="S33"/>
  <c r="S31"/>
  <c r="S30"/>
  <c r="S29"/>
  <c r="S28"/>
  <c r="S27"/>
  <c r="S26"/>
  <c r="S25"/>
  <c r="S24"/>
  <c r="S23"/>
  <c r="S22"/>
  <c r="S21"/>
  <c r="S19"/>
  <c r="S18"/>
  <c r="S17"/>
  <c r="S13"/>
  <c r="S12"/>
  <c r="M52"/>
  <c r="L89" s="1"/>
  <c r="K89"/>
  <c r="J89"/>
  <c r="I89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3"/>
  <c r="N12"/>
  <c r="H52"/>
  <c r="L88" s="1"/>
  <c r="G52"/>
  <c r="K88" s="1"/>
  <c r="J88"/>
  <c r="E52"/>
  <c r="I88" s="1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3"/>
  <c r="I12"/>
  <c r="Y13" l="1"/>
  <c r="Z13" s="1"/>
  <c r="Y12"/>
  <c r="Z12" s="1"/>
  <c r="Y15"/>
  <c r="Z15" s="1"/>
  <c r="Y16"/>
  <c r="Z16" s="1"/>
  <c r="Y20"/>
  <c r="Z20" s="1"/>
  <c r="Y28"/>
  <c r="Z28" s="1"/>
  <c r="Y26"/>
  <c r="Z26" s="1"/>
  <c r="Y19"/>
  <c r="Z19" s="1"/>
  <c r="Y23"/>
  <c r="Z23" s="1"/>
  <c r="Y31"/>
  <c r="Z31" s="1"/>
  <c r="Y24"/>
  <c r="Z24" s="1"/>
  <c r="Y32"/>
  <c r="Z32" s="1"/>
  <c r="Y27"/>
  <c r="Z27" s="1"/>
  <c r="Y14"/>
  <c r="Z14" s="1"/>
  <c r="Y18"/>
  <c r="Z18" s="1"/>
  <c r="Y22"/>
  <c r="Z22" s="1"/>
  <c r="Y30"/>
  <c r="Z30" s="1"/>
  <c r="Y17"/>
  <c r="Z17" s="1"/>
  <c r="Y21"/>
  <c r="Z21" s="1"/>
  <c r="Y25"/>
  <c r="Z25" s="1"/>
  <c r="Y29"/>
  <c r="Z29" s="1"/>
  <c r="Y33"/>
  <c r="Z33" s="1"/>
  <c r="I52"/>
  <c r="M88" s="1"/>
  <c r="S52"/>
  <c r="M90" s="1"/>
  <c r="N52"/>
  <c r="M89" s="1"/>
  <c r="H58" l="1"/>
  <c r="H63"/>
  <c r="H59"/>
  <c r="H61"/>
  <c r="H64"/>
  <c r="H62"/>
  <c r="H60"/>
  <c r="Y52"/>
  <c r="I64" l="1"/>
  <c r="I77" s="1"/>
  <c r="I62"/>
  <c r="I63"/>
  <c r="I76" s="1"/>
  <c r="I61"/>
  <c r="I58"/>
  <c r="I60"/>
  <c r="I59"/>
  <c r="I75" l="1"/>
</calcChain>
</file>

<file path=xl/comments1.xml><?xml version="1.0" encoding="utf-8"?>
<comments xmlns="http://schemas.openxmlformats.org/spreadsheetml/2006/main">
  <authors>
    <author>eLLen</author>
  </authors>
  <commentList>
    <comment ref="AA8" authorId="0">
      <text>
        <r>
          <rPr>
            <b/>
            <sz val="9"/>
            <color indexed="81"/>
            <rFont val="Tahoma"/>
            <charset val="1"/>
          </rPr>
          <t>eLLen:</t>
        </r>
        <r>
          <rPr>
            <sz val="9"/>
            <color indexed="81"/>
            <rFont val="Tahoma"/>
            <charset val="1"/>
          </rPr>
          <t xml:space="preserve">
Presensi &gt;&gt; Laporan Perkuliahan &gt;&gt; pilih kelas &gt;&gt; Lihat Presensi Kehadiran Mahasiswa</t>
        </r>
      </text>
    </comment>
    <comment ref="AB8" authorId="0">
      <text>
        <r>
          <rPr>
            <b/>
            <sz val="9"/>
            <color indexed="81"/>
            <rFont val="Tahoma"/>
            <charset val="1"/>
          </rPr>
          <t>eLLen:</t>
        </r>
        <r>
          <rPr>
            <sz val="9"/>
            <color indexed="81"/>
            <rFont val="Tahoma"/>
            <charset val="1"/>
          </rPr>
          <t xml:space="preserve">
Presensi &gt;&gt; Laporan Perkuliahan &gt;&gt; pilih kelas &gt;&gt; Lihat Presensi Kehadiran Mahasiswa</t>
        </r>
      </text>
    </comment>
  </commentList>
</comments>
</file>

<file path=xl/comments2.xml><?xml version="1.0" encoding="utf-8"?>
<comments xmlns="http://schemas.openxmlformats.org/spreadsheetml/2006/main">
  <authors>
    <author>eLLen</author>
  </authors>
  <commentList>
    <comment ref="Q30" authorId="0">
      <text>
        <r>
          <rPr>
            <b/>
            <sz val="9"/>
            <color indexed="81"/>
            <rFont val="Tahoma"/>
            <charset val="1"/>
          </rPr>
          <t>eLLen:</t>
        </r>
        <r>
          <rPr>
            <sz val="9"/>
            <color indexed="81"/>
            <rFont val="Tahoma"/>
            <charset val="1"/>
          </rPr>
          <t xml:space="preserve">
22</t>
        </r>
      </text>
    </comment>
    <comment ref="T30" authorId="0">
      <text>
        <r>
          <rPr>
            <b/>
            <sz val="9"/>
            <color indexed="81"/>
            <rFont val="Tahoma"/>
            <charset val="1"/>
          </rPr>
          <t>eLLen:</t>
        </r>
        <r>
          <rPr>
            <sz val="9"/>
            <color indexed="81"/>
            <rFont val="Tahoma"/>
            <charset val="1"/>
          </rPr>
          <t xml:space="preserve">
18</t>
        </r>
      </text>
    </comment>
    <comment ref="Q36" authorId="0">
      <text>
        <r>
          <rPr>
            <b/>
            <sz val="9"/>
            <color indexed="81"/>
            <rFont val="Tahoma"/>
            <charset val="1"/>
          </rPr>
          <t>eLLen:</t>
        </r>
        <r>
          <rPr>
            <sz val="9"/>
            <color indexed="81"/>
            <rFont val="Tahoma"/>
            <charset val="1"/>
          </rPr>
          <t xml:space="preserve">
0</t>
        </r>
      </text>
    </comment>
    <comment ref="T36" authorId="0">
      <text>
        <r>
          <rPr>
            <b/>
            <sz val="9"/>
            <color indexed="81"/>
            <rFont val="Tahoma"/>
            <charset val="1"/>
          </rPr>
          <t>eLLen:</t>
        </r>
        <r>
          <rPr>
            <sz val="9"/>
            <color indexed="81"/>
            <rFont val="Tahoma"/>
            <charset val="1"/>
          </rPr>
          <t xml:space="preserve">
50
</t>
        </r>
      </text>
    </comment>
  </commentList>
</comments>
</file>

<file path=xl/sharedStrings.xml><?xml version="1.0" encoding="utf-8"?>
<sst xmlns="http://schemas.openxmlformats.org/spreadsheetml/2006/main" count="420" uniqueCount="189">
  <si>
    <t>No.</t>
  </si>
  <si>
    <t>NIM</t>
  </si>
  <si>
    <t>Nama Mahasiswa</t>
  </si>
  <si>
    <t>ROSYIDA KUMALA SARI</t>
  </si>
  <si>
    <t>Rata-rata</t>
  </si>
  <si>
    <t>ASSESSMENT 1</t>
  </si>
  <si>
    <t>ASSESSMENT 2</t>
  </si>
  <si>
    <t>ASSESSMENT 3</t>
  </si>
  <si>
    <t>Tot_A1</t>
  </si>
  <si>
    <t>Tot_A2</t>
  </si>
  <si>
    <t>Tot_A3</t>
  </si>
  <si>
    <t>TUGAS</t>
  </si>
  <si>
    <t>Tot_T</t>
  </si>
  <si>
    <t>PRAKTIKUM</t>
  </si>
  <si>
    <t>Tot_P</t>
  </si>
  <si>
    <t>Tot Nilai MK</t>
  </si>
  <si>
    <t>DAFTAR NILAI</t>
  </si>
  <si>
    <t>KELAS</t>
  </si>
  <si>
    <t>FAKULTAS ILMU TERAPAN, UNIVERSITAS TELKOM</t>
  </si>
  <si>
    <t>Dosen</t>
  </si>
  <si>
    <t>Kode/Nama Matakuliah</t>
  </si>
  <si>
    <t>:</t>
  </si>
  <si>
    <t>Semester/Tahun Ajaran</t>
  </si>
  <si>
    <t>: MDA/Magdalena Karismariyanti</t>
  </si>
  <si>
    <t>Program Studi</t>
  </si>
  <si>
    <t>Kelas</t>
  </si>
  <si>
    <t>D3 Komputerisasi Akuntansi</t>
  </si>
  <si>
    <t>Assessment 1</t>
  </si>
  <si>
    <t>Assessment 2</t>
  </si>
  <si>
    <t>Assessment 3</t>
  </si>
  <si>
    <t>otomatis</t>
  </si>
  <si>
    <t>Indeks</t>
  </si>
  <si>
    <t>80 &lt; NSM</t>
  </si>
  <si>
    <t>70 &lt; NSM ≤ 80</t>
  </si>
  <si>
    <t>65 &lt; NSM ≤ 70</t>
  </si>
  <si>
    <t>60 &lt; NSM ≤ 65</t>
  </si>
  <si>
    <t>50 &lt; NSM ≤ 60</t>
  </si>
  <si>
    <t>40 &lt; NSM ≤ 50</t>
  </si>
  <si>
    <t>NSM ≤ 40</t>
  </si>
  <si>
    <t>A</t>
  </si>
  <si>
    <t>AB</t>
  </si>
  <si>
    <t>B</t>
  </si>
  <si>
    <t>BC</t>
  </si>
  <si>
    <t>D</t>
  </si>
  <si>
    <t>C</t>
  </si>
  <si>
    <t>E</t>
  </si>
  <si>
    <t>Nilai Skor Matakuliah (NSM)</t>
  </si>
  <si>
    <t>Nilai Mata Kuliah (NMK)</t>
  </si>
  <si>
    <t>Penilaian Acuan Kriteria (PAK) berdasarkan SK Aturan Akademik Tel-U</t>
  </si>
  <si>
    <t>No. KR.024/AKD27/WR1/2014 Pasal 19 (8) a.</t>
  </si>
  <si>
    <t>Nilai</t>
  </si>
  <si>
    <t>Mhs</t>
  </si>
  <si>
    <t>%tase</t>
  </si>
  <si>
    <t>%SarMut</t>
  </si>
  <si>
    <t>A-AB-B-BC-C</t>
  </si>
  <si>
    <t>Laporan Pencapaian Sasaran Mutu</t>
  </si>
  <si>
    <t>Laporan Nilai</t>
  </si>
  <si>
    <t>Indikator 1</t>
  </si>
  <si>
    <t>Indikator 2</t>
  </si>
  <si>
    <t>Indikator 3</t>
  </si>
  <si>
    <t>Indikator 4</t>
  </si>
  <si>
    <t>Tot_Assessment</t>
  </si>
  <si>
    <t>Laporan per Assessment</t>
  </si>
  <si>
    <r>
      <rPr>
        <b/>
        <sz val="9"/>
        <color theme="1"/>
        <rFont val="Calibri"/>
        <family val="2"/>
        <scheme val="minor"/>
      </rPr>
      <t>Sasaran mutu perkuliahan kelulusan A-AB-B-BC-C minimal 85%.</t>
    </r>
    <r>
      <rPr>
        <sz val="8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Pada portofolio, jelaskan faktor keberhasilan/kegagalan pencapaian sasaran mutu.</t>
    </r>
  </si>
  <si>
    <r>
      <rPr>
        <b/>
        <sz val="9"/>
        <color theme="1"/>
        <rFont val="Calibri"/>
        <family val="2"/>
        <scheme val="minor"/>
      </rPr>
      <t>Grafik menunjukkan kurva normal.</t>
    </r>
    <r>
      <rPr>
        <sz val="9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Pada portofolio, apabila kurva tidak normal jelaskan faktor penyebabnya.</t>
    </r>
  </si>
  <si>
    <t>Pada portofolio, jelaskan pencapaian nilai dibandingkan dengan Indikator Pencapaian Kompetensi</t>
  </si>
  <si>
    <t>*) jika ingin menambahkan baris/mahasiswa, insert di antara mahasiswa yang sudah ada</t>
  </si>
  <si>
    <t>Laporan Kehadiran Mahasiswa</t>
  </si>
  <si>
    <t>Jumlah</t>
  </si>
  <si>
    <t>&gt;=75%</t>
  </si>
  <si>
    <t>0%-75%</t>
  </si>
  <si>
    <t>manual</t>
  </si>
  <si>
    <t>Pada portofolio, jelaskan pencapaian kehadiran mahasiswa. Evaluasi mahasiswa yang kehadiran kurang dari 75%.</t>
  </si>
  <si>
    <t>: KA1064/Perancangan Basis Data</t>
  </si>
  <si>
    <t>: Genap  TA 2014-2015</t>
  </si>
  <si>
    <t>ERIKA MULYA SETIANI</t>
  </si>
  <si>
    <t>ACHMAD RIZKY SENTAUSA</t>
  </si>
  <si>
    <t>ADITYA FEBRIANTO</t>
  </si>
  <si>
    <t>ANNIZA ADNAN</t>
  </si>
  <si>
    <t>RIFA TRI MARIANA</t>
  </si>
  <si>
    <t>RETNO VELLA</t>
  </si>
  <si>
    <t>DAHLIA OLFI MARCELLINA</t>
  </si>
  <si>
    <t>FARDHIKA DAVID AHMAD TARA</t>
  </si>
  <si>
    <t>KEVIN MUHAMAD AGUNG</t>
  </si>
  <si>
    <t>AZIZURRAHMAN</t>
  </si>
  <si>
    <t>UKASYAH</t>
  </si>
  <si>
    <t>DESY RIZKYA PUTRI</t>
  </si>
  <si>
    <t>FADHEL ADRIANSYAH</t>
  </si>
  <si>
    <t>M.GAN-GAN GARNIDA</t>
  </si>
  <si>
    <t>MUHAMMAD FAUZANI SHAH ALL</t>
  </si>
  <si>
    <t>GALIH PAHMI RIYADI</t>
  </si>
  <si>
    <t>DIO OKA SANDY</t>
  </si>
  <si>
    <t>SITI NURALIYAH AMANDA SHI</t>
  </si>
  <si>
    <t>ALVIN LISAL</t>
  </si>
  <si>
    <t>SURYANI FAJAR PRATIWI</t>
  </si>
  <si>
    <t>SURYA KELANA AMURWA BUMI</t>
  </si>
  <si>
    <t>MUFIDA TULLAILI</t>
  </si>
  <si>
    <t>ALFIAN RINALDI</t>
  </si>
  <si>
    <t>MUHAMMAD FADHLAN NUR AZIZ</t>
  </si>
  <si>
    <t>FITRI SUFIHAN ARZY</t>
  </si>
  <si>
    <t>MARETTA IDFIANI</t>
  </si>
  <si>
    <t>ROSDIANA</t>
  </si>
  <si>
    <t>YOGA DWI GUSTIANA SM</t>
  </si>
  <si>
    <t>ZEMBAR EKO SAPUTRA</t>
  </si>
  <si>
    <t>RIFAN RAHMADANI HENRI</t>
  </si>
  <si>
    <t>PRADIKA DWI ANGGUNSARI</t>
  </si>
  <si>
    <t>SHOFAN NASHRULHAQ</t>
  </si>
  <si>
    <t>ABROR AULAWY</t>
  </si>
  <si>
    <t>NINDY ELSERA RENATA</t>
  </si>
  <si>
    <t>Kehadiran Mhs per 2 april 2015</t>
  </si>
  <si>
    <t>NURUL FATIHAH</t>
  </si>
  <si>
    <t>MARULI PARSAORAN SIHOTANG</t>
  </si>
  <si>
    <t>RATNANINGRUM</t>
  </si>
  <si>
    <t>RUTH TIORIA SIAHAAN</t>
  </si>
  <si>
    <t>SUGENG TRYANTO</t>
  </si>
  <si>
    <t>ZHAFRAN HUTRIEMAS</t>
  </si>
  <si>
    <t>DIAN FIRDAYATI</t>
  </si>
  <si>
    <t>AMELIA ASRI UTAMI</t>
  </si>
  <si>
    <t>DICHI AFRIANTO</t>
  </si>
  <si>
    <t>MUHAMMAD SATRIO PRAWIRODI</t>
  </si>
  <si>
    <t>HARI RAHMAD PRABOWO</t>
  </si>
  <si>
    <t>MUHAMAD RIO SABARIAN</t>
  </si>
  <si>
    <t>MEITHA HESTI ARIYANTI</t>
  </si>
  <si>
    <t>PUJI AMALIA</t>
  </si>
  <si>
    <t>RINRIN RINAWATI</t>
  </si>
  <si>
    <t>RIFA YUNIRATIKA</t>
  </si>
  <si>
    <t>DENA CLAUDIA AMANDA</t>
  </si>
  <si>
    <t>ISKANDAR ZULKARNAEN</t>
  </si>
  <si>
    <t>RIBKA JAYANTI SINAGA</t>
  </si>
  <si>
    <t>SEKAR ARUM WULANFITRI</t>
  </si>
  <si>
    <t>WISNU UMARDANI</t>
  </si>
  <si>
    <t>SITI SEPTAVIA</t>
  </si>
  <si>
    <t>IMA LISANI SALIMA</t>
  </si>
  <si>
    <t>ERGIENA TRIA SIANI</t>
  </si>
  <si>
    <t>AI KHOLIDAH AMALIYAH</t>
  </si>
  <si>
    <t>PIA AMALIA FIRDAUS</t>
  </si>
  <si>
    <t>SILVIA DEVI RAHMAWATI</t>
  </si>
  <si>
    <t>AHMAD ROFIQ AMRI</t>
  </si>
  <si>
    <t>PULUNG MANGUN PRASETYO</t>
  </si>
  <si>
    <t>REVA MONESA RANDALIA</t>
  </si>
  <si>
    <t>A.IKRAMURRIJAL</t>
  </si>
  <si>
    <t>DINDA AYUNINGTIAS</t>
  </si>
  <si>
    <t>M.ADITYA ABROR WAHYUDI</t>
  </si>
  <si>
    <t>TOMY TRISNANDI</t>
  </si>
  <si>
    <t>VERONIKA IRMA TAMBUNAN</t>
  </si>
  <si>
    <t>MAYA ADRIANA BR SEMBIRING</t>
  </si>
  <si>
    <t>ZULFA NUR 'AINI</t>
  </si>
  <si>
    <t>Kehadiran Mhs per 4 Mei 2015</t>
  </si>
  <si>
    <t>No</t>
  </si>
  <si>
    <t>Nim</t>
  </si>
  <si>
    <t>Persentase Kehadiran</t>
  </si>
  <si>
    <t>MUHAMMAD SATRIO PRAWIRODIHARJO</t>
  </si>
  <si>
    <t>6703144129 Zulfa Nur aini &gt;&gt; bonus tambahan nilai 20 di assessment 3 &gt;&gt; ditambahkan di Assessment 2</t>
  </si>
  <si>
    <t>6703144005 Silvia Devi  &gt;&gt; bonus tambahan nilai 20 di assessment 3&gt;&gt;ditambahkan di assessment 3</t>
  </si>
  <si>
    <t>6703140089 Puji Amalia &gt;&gt; bonus tambahan nilai 20 di assessment 3&gt;&gt;ditambahkan di assessment 3</t>
  </si>
  <si>
    <t>REMEDIAL</t>
  </si>
  <si>
    <t>Perubahan Nilai Praktikum</t>
  </si>
  <si>
    <t>Nilai Remedial</t>
  </si>
  <si>
    <t>ribkajayantisinaga@gmail.com</t>
  </si>
  <si>
    <t>wisnuumardani22@gmail.com</t>
  </si>
  <si>
    <t>opic98@gmail.com</t>
  </si>
  <si>
    <t>trisnanditomy@gmail.com</t>
  </si>
  <si>
    <t>veronikairma1996@gmail.com</t>
  </si>
  <si>
    <t>kumala.rosyida@gmail.com</t>
  </si>
  <si>
    <t>ms.erikaaa@gmail.com</t>
  </si>
  <si>
    <t>shintanuraliyah@gmail.com</t>
  </si>
  <si>
    <t>nurazizfadhlan@gmail.com</t>
  </si>
  <si>
    <t>Nama</t>
  </si>
  <si>
    <t>Kode Mata Kuliah</t>
  </si>
  <si>
    <t>Nama Mata Kuliah</t>
  </si>
  <si>
    <t>Kode Dosen</t>
  </si>
  <si>
    <t>Status Aktif</t>
  </si>
  <si>
    <t>Username</t>
  </si>
  <si>
    <t>Password</t>
  </si>
  <si>
    <t>KA1064</t>
  </si>
  <si>
    <t>Perancangan Basis Data</t>
  </si>
  <si>
    <t>D3KA-38-01</t>
  </si>
  <si>
    <t>MDA</t>
  </si>
  <si>
    <t>YA</t>
  </si>
  <si>
    <t>c90f0c</t>
  </si>
  <si>
    <t>6e4d68</t>
  </si>
  <si>
    <t>D3KA-38-02</t>
  </si>
  <si>
    <t>31f5fe</t>
  </si>
  <si>
    <t>de5dc8</t>
  </si>
  <si>
    <t>o</t>
  </si>
  <si>
    <t>FARDHIKA DAVID AHMAD TARAYANA</t>
  </si>
  <si>
    <t>MUHAMMAD FAUZANI SHAH ALLAM</t>
  </si>
  <si>
    <t>SITI NURALIYAH AMANDA SHINTA</t>
  </si>
  <si>
    <t>Keterangan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</si>
</sst>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color rgb="FF333333"/>
      <name val="Verdana"/>
      <family val="2"/>
    </font>
    <font>
      <b/>
      <sz val="6"/>
      <color rgb="FF333333"/>
      <name val="Verdana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9" fontId="4" fillId="0" borderId="1" xfId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9" fontId="4" fillId="0" borderId="13" xfId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9" fontId="4" fillId="0" borderId="15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0" fontId="16" fillId="0" borderId="0" xfId="0" applyNumberFormat="1" applyFont="1" applyAlignment="1">
      <alignment horizontal="center" wrapText="1"/>
    </xf>
    <xf numFmtId="9" fontId="16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9" fontId="13" fillId="0" borderId="1" xfId="0" applyNumberFormat="1" applyFont="1" applyBorder="1" applyAlignment="1">
      <alignment horizontal="center" wrapText="1"/>
    </xf>
    <xf numFmtId="1" fontId="5" fillId="6" borderId="15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4" fillId="7" borderId="1" xfId="0" applyFont="1" applyFill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/>
    <xf numFmtId="0" fontId="18" fillId="0" borderId="19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9" fontId="5" fillId="0" borderId="2" xfId="1" applyFont="1" applyBorder="1" applyAlignment="1">
      <alignment horizontal="center" vertical="center"/>
    </xf>
    <xf numFmtId="9" fontId="5" fillId="0" borderId="3" xfId="1" applyFont="1" applyBorder="1" applyAlignment="1">
      <alignment horizontal="center" vertical="center"/>
    </xf>
    <xf numFmtId="9" fontId="5" fillId="0" borderId="4" xfId="1" applyFont="1" applyBorder="1" applyAlignment="1">
      <alignment horizontal="center" vertical="center"/>
    </xf>
    <xf numFmtId="0" fontId="11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2" fontId="5" fillId="0" borderId="14" xfId="0" applyNumberFormat="1" applyFont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11" fillId="8" borderId="0" xfId="0" applyFont="1" applyFill="1" applyAlignment="1">
      <alignment wrapText="1"/>
    </xf>
    <xf numFmtId="0" fontId="4" fillId="8" borderId="0" xfId="0" applyFont="1" applyFill="1"/>
    <xf numFmtId="0" fontId="4" fillId="8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11" fillId="0" borderId="13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050"/>
              <a:t>Prosentase Sebaran Nilai</a:t>
            </a:r>
          </a:p>
          <a:p>
            <a:pPr>
              <a:defRPr/>
            </a:pPr>
            <a:r>
              <a:rPr lang="en-US" sz="1050"/>
              <a:t>PBD</a:t>
            </a:r>
            <a:r>
              <a:rPr lang="en-US" sz="1050" baseline="0"/>
              <a:t> - D3KA-38-01</a:t>
            </a:r>
            <a:endParaRPr lang="en-US"/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9.6848257339925484E-2"/>
          <c:y val="0.21539822415815044"/>
          <c:w val="0.72797198315326861"/>
          <c:h val="0.67083352878762459"/>
        </c:manualLayout>
      </c:layout>
      <c:bar3DChart>
        <c:barDir val="col"/>
        <c:grouping val="clustered"/>
        <c:ser>
          <c:idx val="0"/>
          <c:order val="0"/>
          <c:tx>
            <c:strRef>
              <c:f>'PCA-14-01'!$I$57</c:f>
              <c:strCache>
                <c:ptCount val="1"/>
                <c:pt idx="0">
                  <c:v>%tase</c:v>
                </c:pt>
              </c:strCache>
            </c:strRef>
          </c:tx>
          <c:dLbls>
            <c:showVal val="1"/>
          </c:dLbls>
          <c:cat>
            <c:strRef>
              <c:f>'PCA-14-01'!$G$58:$G$64</c:f>
              <c:strCache>
                <c:ptCount val="7"/>
                <c:pt idx="0">
                  <c:v>A</c:v>
                </c:pt>
                <c:pt idx="1">
                  <c:v>AB</c:v>
                </c:pt>
                <c:pt idx="2">
                  <c:v>B</c:v>
                </c:pt>
                <c:pt idx="3">
                  <c:v>BC</c:v>
                </c:pt>
                <c:pt idx="4">
                  <c:v>C</c:v>
                </c:pt>
                <c:pt idx="5">
                  <c:v>D</c:v>
                </c:pt>
                <c:pt idx="6">
                  <c:v>E</c:v>
                </c:pt>
              </c:strCache>
            </c:strRef>
          </c:cat>
          <c:val>
            <c:numRef>
              <c:f>'PCA-14-01'!$I$58:$I$64</c:f>
              <c:numCache>
                <c:formatCode>0%</c:formatCode>
                <c:ptCount val="7"/>
                <c:pt idx="0">
                  <c:v>2.7027027027027029E-2</c:v>
                </c:pt>
                <c:pt idx="1">
                  <c:v>0.16216216216216217</c:v>
                </c:pt>
                <c:pt idx="2">
                  <c:v>8.1081081081081086E-2</c:v>
                </c:pt>
                <c:pt idx="3">
                  <c:v>0.13513513513513514</c:v>
                </c:pt>
                <c:pt idx="4">
                  <c:v>0.32432432432432434</c:v>
                </c:pt>
                <c:pt idx="5">
                  <c:v>2.7027027027027029E-2</c:v>
                </c:pt>
                <c:pt idx="6">
                  <c:v>0.24324324324324326</c:v>
                </c:pt>
              </c:numCache>
            </c:numRef>
          </c:val>
        </c:ser>
        <c:shape val="box"/>
        <c:axId val="66716416"/>
        <c:axId val="66717952"/>
        <c:axId val="0"/>
      </c:bar3DChart>
      <c:catAx>
        <c:axId val="66716416"/>
        <c:scaling>
          <c:orientation val="minMax"/>
        </c:scaling>
        <c:axPos val="b"/>
        <c:tickLblPos val="nextTo"/>
        <c:crossAx val="66717952"/>
        <c:crosses val="autoZero"/>
        <c:auto val="1"/>
        <c:lblAlgn val="ctr"/>
        <c:lblOffset val="100"/>
      </c:catAx>
      <c:valAx>
        <c:axId val="66717952"/>
        <c:scaling>
          <c:orientation val="minMax"/>
        </c:scaling>
        <c:axPos val="l"/>
        <c:majorGridlines/>
        <c:numFmt formatCode="0%" sourceLinked="1"/>
        <c:tickLblPos val="nextTo"/>
        <c:crossAx val="66716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050"/>
              <a:t>Pencapaian Sasaran Mutu</a:t>
            </a:r>
          </a:p>
          <a:p>
            <a:pPr>
              <a:defRPr/>
            </a:pPr>
            <a:r>
              <a:rPr lang="en-US" sz="1050"/>
              <a:t>PBD</a:t>
            </a:r>
            <a:r>
              <a:rPr lang="en-US" sz="1050" baseline="0"/>
              <a:t> - D3KA-38-01</a:t>
            </a:r>
            <a:endParaRPr lang="en-US"/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9.6848257339925484E-2"/>
          <c:y val="0.21539822415815044"/>
          <c:w val="0.72797198315326861"/>
          <c:h val="0.67083352878762459"/>
        </c:manualLayout>
      </c:layout>
      <c:bar3DChart>
        <c:barDir val="col"/>
        <c:grouping val="clustered"/>
        <c:ser>
          <c:idx val="0"/>
          <c:order val="0"/>
          <c:tx>
            <c:strRef>
              <c:f>'PCA-14-01'!$G$74:$H$74</c:f>
              <c:strCache>
                <c:ptCount val="1"/>
                <c:pt idx="0">
                  <c:v>Nilai</c:v>
                </c:pt>
              </c:strCache>
            </c:strRef>
          </c:tx>
          <c:dLbls>
            <c:showVal val="1"/>
          </c:dLbls>
          <c:cat>
            <c:strRef>
              <c:f>'PCA-14-02'!$G$75:$G$77</c:f>
              <c:strCache>
                <c:ptCount val="3"/>
                <c:pt idx="0">
                  <c:v>A-AB-B-BC-C</c:v>
                </c:pt>
                <c:pt idx="1">
                  <c:v>D</c:v>
                </c:pt>
                <c:pt idx="2">
                  <c:v>E</c:v>
                </c:pt>
              </c:strCache>
            </c:strRef>
          </c:cat>
          <c:val>
            <c:numRef>
              <c:f>'PCA-14-01'!$I$75:$I$77</c:f>
              <c:numCache>
                <c:formatCode>0%</c:formatCode>
                <c:ptCount val="3"/>
                <c:pt idx="0">
                  <c:v>0.72972972972972983</c:v>
                </c:pt>
                <c:pt idx="1">
                  <c:v>2.7027027027027029E-2</c:v>
                </c:pt>
                <c:pt idx="2">
                  <c:v>0.24324324324324326</c:v>
                </c:pt>
              </c:numCache>
            </c:numRef>
          </c:val>
        </c:ser>
        <c:shape val="box"/>
        <c:axId val="66730624"/>
        <c:axId val="66748800"/>
        <c:axId val="0"/>
      </c:bar3DChart>
      <c:catAx>
        <c:axId val="66730624"/>
        <c:scaling>
          <c:orientation val="minMax"/>
        </c:scaling>
        <c:axPos val="b"/>
        <c:tickLblPos val="nextTo"/>
        <c:crossAx val="66748800"/>
        <c:crosses val="autoZero"/>
        <c:auto val="1"/>
        <c:lblAlgn val="ctr"/>
        <c:lblOffset val="100"/>
      </c:catAx>
      <c:valAx>
        <c:axId val="66748800"/>
        <c:scaling>
          <c:orientation val="minMax"/>
        </c:scaling>
        <c:axPos val="l"/>
        <c:majorGridlines/>
        <c:numFmt formatCode="0%" sourceLinked="1"/>
        <c:tickLblPos val="nextTo"/>
        <c:crossAx val="66730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000"/>
              <a:t>Pencapaian Rata-rata Assessment terhadap </a:t>
            </a:r>
          </a:p>
          <a:p>
            <a:pPr>
              <a:defRPr/>
            </a:pPr>
            <a:r>
              <a:rPr lang="en-US" sz="1000"/>
              <a:t>Indikator Penilaian Kompetensi</a:t>
            </a:r>
          </a:p>
          <a:p>
            <a:pPr>
              <a:defRPr/>
            </a:pPr>
            <a:r>
              <a:rPr lang="en-US" sz="1000"/>
              <a:t>PBD</a:t>
            </a:r>
            <a:r>
              <a:rPr lang="en-US" sz="1000" baseline="0"/>
              <a:t> - PCA-14-01</a:t>
            </a:r>
            <a:endParaRPr lang="en-US" sz="1000"/>
          </a:p>
        </c:rich>
      </c:tx>
      <c:layout>
        <c:manualLayout>
          <c:xMode val="edge"/>
          <c:yMode val="edge"/>
          <c:x val="0.12119546269423775"/>
          <c:y val="5.6739126570803915E-3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9.6848257339925484E-2"/>
          <c:y val="0.21539822415815044"/>
          <c:w val="0.87913477385094307"/>
          <c:h val="0.50693523774644444"/>
        </c:manualLayout>
      </c:layout>
      <c:bar3DChart>
        <c:barDir val="col"/>
        <c:grouping val="clustered"/>
        <c:ser>
          <c:idx val="0"/>
          <c:order val="0"/>
          <c:tx>
            <c:strRef>
              <c:f>'PCA-14-02'!$I$87</c:f>
              <c:strCache>
                <c:ptCount val="1"/>
                <c:pt idx="0">
                  <c:v>Indikator 1</c:v>
                </c:pt>
              </c:strCache>
            </c:strRef>
          </c:tx>
          <c:cat>
            <c:strRef>
              <c:f>'PCA-14-02'!$G$88:$G$90</c:f>
              <c:strCache>
                <c:ptCount val="3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</c:strCache>
            </c:strRef>
          </c:cat>
          <c:val>
            <c:numRef>
              <c:f>'PCA-14-02'!$I$88:$I$90</c:f>
              <c:numCache>
                <c:formatCode>0</c:formatCode>
                <c:ptCount val="3"/>
                <c:pt idx="0">
                  <c:v>5.8235294117647056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'PCA-14-01'!$J$87</c:f>
              <c:strCache>
                <c:ptCount val="1"/>
                <c:pt idx="0">
                  <c:v>Indikator 2</c:v>
                </c:pt>
              </c:strCache>
            </c:strRef>
          </c:tx>
          <c:cat>
            <c:strRef>
              <c:f>'PCA-14-02'!$G$88:$G$90</c:f>
              <c:strCache>
                <c:ptCount val="3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</c:strCache>
            </c:strRef>
          </c:cat>
          <c:val>
            <c:numRef>
              <c:f>'PCA-14-01'!$J$88:$J$90</c:f>
              <c:numCache>
                <c:formatCode>0</c:formatCode>
                <c:ptCount val="3"/>
                <c:pt idx="0">
                  <c:v>16.647058823529413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'PCA-14-01'!$K$87</c:f>
              <c:strCache>
                <c:ptCount val="1"/>
                <c:pt idx="0">
                  <c:v>Indikator 3</c:v>
                </c:pt>
              </c:strCache>
            </c:strRef>
          </c:tx>
          <c:cat>
            <c:strRef>
              <c:f>'PCA-14-02'!$G$88:$G$90</c:f>
              <c:strCache>
                <c:ptCount val="3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</c:strCache>
            </c:strRef>
          </c:cat>
          <c:val>
            <c:numRef>
              <c:f>'PCA-14-01'!$K$88:$K$90</c:f>
              <c:numCache>
                <c:formatCode>0</c:formatCode>
                <c:ptCount val="3"/>
                <c:pt idx="0">
                  <c:v>5.2941176470588234</c:v>
                </c:pt>
                <c:pt idx="1">
                  <c:v>0</c:v>
                </c:pt>
                <c:pt idx="2">
                  <c:v>34.896551724137929</c:v>
                </c:pt>
              </c:numCache>
            </c:numRef>
          </c:val>
        </c:ser>
        <c:ser>
          <c:idx val="3"/>
          <c:order val="3"/>
          <c:tx>
            <c:strRef>
              <c:f>'PCA-14-01'!$L$87</c:f>
              <c:strCache>
                <c:ptCount val="1"/>
                <c:pt idx="0">
                  <c:v>Indikator 4</c:v>
                </c:pt>
              </c:strCache>
            </c:strRef>
          </c:tx>
          <c:cat>
            <c:strRef>
              <c:f>'PCA-14-02'!$G$88:$G$90</c:f>
              <c:strCache>
                <c:ptCount val="3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</c:strCache>
            </c:strRef>
          </c:cat>
          <c:val>
            <c:numRef>
              <c:f>'PCA-14-01'!$L$88:$L$90</c:f>
              <c:numCache>
                <c:formatCode>0</c:formatCode>
                <c:ptCount val="3"/>
                <c:pt idx="0">
                  <c:v>8.882352941176471</c:v>
                </c:pt>
                <c:pt idx="1">
                  <c:v>49.265625</c:v>
                </c:pt>
                <c:pt idx="2">
                  <c:v>29.892857142857142</c:v>
                </c:pt>
              </c:numCache>
            </c:numRef>
          </c:val>
        </c:ser>
        <c:ser>
          <c:idx val="4"/>
          <c:order val="4"/>
          <c:tx>
            <c:strRef>
              <c:f>'PCA-14-01'!$M$87</c:f>
              <c:strCache>
                <c:ptCount val="1"/>
                <c:pt idx="0">
                  <c:v>Tot_Assessment</c:v>
                </c:pt>
              </c:strCache>
            </c:strRef>
          </c:tx>
          <c:cat>
            <c:strRef>
              <c:f>'PCA-14-02'!$G$88:$G$90</c:f>
              <c:strCache>
                <c:ptCount val="3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</c:strCache>
            </c:strRef>
          </c:cat>
          <c:val>
            <c:numRef>
              <c:f>'PCA-14-01'!$M$88:$M$90</c:f>
              <c:numCache>
                <c:formatCode>0</c:formatCode>
                <c:ptCount val="3"/>
                <c:pt idx="0">
                  <c:v>34.297297297297298</c:v>
                </c:pt>
                <c:pt idx="1">
                  <c:v>42.608108108108105</c:v>
                </c:pt>
                <c:pt idx="2">
                  <c:v>49.972972972972975</c:v>
                </c:pt>
              </c:numCache>
            </c:numRef>
          </c:val>
        </c:ser>
        <c:dLbls>
          <c:showVal val="1"/>
        </c:dLbls>
        <c:shape val="box"/>
        <c:axId val="66914944"/>
        <c:axId val="66945408"/>
        <c:axId val="0"/>
      </c:bar3DChart>
      <c:catAx>
        <c:axId val="66914944"/>
        <c:scaling>
          <c:orientation val="minMax"/>
        </c:scaling>
        <c:axPos val="b"/>
        <c:tickLblPos val="nextTo"/>
        <c:crossAx val="66945408"/>
        <c:crosses val="autoZero"/>
        <c:auto val="1"/>
        <c:lblAlgn val="ctr"/>
        <c:lblOffset val="100"/>
      </c:catAx>
      <c:valAx>
        <c:axId val="66945408"/>
        <c:scaling>
          <c:orientation val="minMax"/>
        </c:scaling>
        <c:axPos val="l"/>
        <c:majorGridlines/>
        <c:numFmt formatCode="0" sourceLinked="1"/>
        <c:tickLblPos val="nextTo"/>
        <c:crossAx val="6691494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050"/>
              <a:t>Prosentase Sebaran Nilai</a:t>
            </a:r>
          </a:p>
          <a:p>
            <a:pPr>
              <a:defRPr/>
            </a:pPr>
            <a:r>
              <a:rPr lang="en-US" sz="1050"/>
              <a:t>PBD</a:t>
            </a:r>
            <a:r>
              <a:rPr lang="en-US" sz="1050" baseline="0"/>
              <a:t>- D3KA-38-02</a:t>
            </a:r>
            <a:endParaRPr lang="en-US"/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9.6848257339925484E-2"/>
          <c:y val="0.21539822415815044"/>
          <c:w val="0.72797198315326861"/>
          <c:h val="0.67083352878762459"/>
        </c:manualLayout>
      </c:layout>
      <c:bar3DChart>
        <c:barDir val="col"/>
        <c:grouping val="clustered"/>
        <c:ser>
          <c:idx val="0"/>
          <c:order val="0"/>
          <c:tx>
            <c:strRef>
              <c:f>'PCA-14-02'!$G$57</c:f>
              <c:strCache>
                <c:ptCount val="1"/>
                <c:pt idx="0">
                  <c:v>Nilai</c:v>
                </c:pt>
              </c:strCache>
            </c:strRef>
          </c:tx>
          <c:dLbls>
            <c:showVal val="1"/>
          </c:dLbls>
          <c:cat>
            <c:strRef>
              <c:f>'PCA-14-02'!$G$58:$G$64</c:f>
              <c:strCache>
                <c:ptCount val="7"/>
                <c:pt idx="0">
                  <c:v>A</c:v>
                </c:pt>
                <c:pt idx="1">
                  <c:v>AB</c:v>
                </c:pt>
                <c:pt idx="2">
                  <c:v>B</c:v>
                </c:pt>
                <c:pt idx="3">
                  <c:v>BC</c:v>
                </c:pt>
                <c:pt idx="4">
                  <c:v>C</c:v>
                </c:pt>
                <c:pt idx="5">
                  <c:v>D</c:v>
                </c:pt>
                <c:pt idx="6">
                  <c:v>E</c:v>
                </c:pt>
              </c:strCache>
            </c:strRef>
          </c:cat>
          <c:val>
            <c:numRef>
              <c:f>'PCA-14-02'!$I$58:$I$64</c:f>
              <c:numCache>
                <c:formatCode>0%</c:formatCode>
                <c:ptCount val="7"/>
                <c:pt idx="0">
                  <c:v>5.7142857142857141E-2</c:v>
                </c:pt>
                <c:pt idx="1">
                  <c:v>8.5714285714285715E-2</c:v>
                </c:pt>
                <c:pt idx="2">
                  <c:v>0.2</c:v>
                </c:pt>
                <c:pt idx="3">
                  <c:v>0.14285714285714285</c:v>
                </c:pt>
                <c:pt idx="4">
                  <c:v>0.2857142857142857</c:v>
                </c:pt>
                <c:pt idx="5">
                  <c:v>5.7142857142857141E-2</c:v>
                </c:pt>
                <c:pt idx="6">
                  <c:v>0.17142857142857143</c:v>
                </c:pt>
              </c:numCache>
            </c:numRef>
          </c:val>
        </c:ser>
        <c:shape val="box"/>
        <c:axId val="67196032"/>
        <c:axId val="67197568"/>
        <c:axId val="0"/>
      </c:bar3DChart>
      <c:catAx>
        <c:axId val="67196032"/>
        <c:scaling>
          <c:orientation val="minMax"/>
        </c:scaling>
        <c:axPos val="b"/>
        <c:tickLblPos val="nextTo"/>
        <c:crossAx val="67197568"/>
        <c:crosses val="autoZero"/>
        <c:auto val="1"/>
        <c:lblAlgn val="ctr"/>
        <c:lblOffset val="100"/>
      </c:catAx>
      <c:valAx>
        <c:axId val="67197568"/>
        <c:scaling>
          <c:orientation val="minMax"/>
        </c:scaling>
        <c:axPos val="l"/>
        <c:majorGridlines/>
        <c:numFmt formatCode="0%" sourceLinked="1"/>
        <c:tickLblPos val="nextTo"/>
        <c:crossAx val="67196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050"/>
              <a:t>Pencapaian Sasaran Mutu</a:t>
            </a:r>
          </a:p>
          <a:p>
            <a:pPr>
              <a:defRPr/>
            </a:pPr>
            <a:r>
              <a:rPr lang="en-US" sz="1050"/>
              <a:t>PBD</a:t>
            </a:r>
            <a:r>
              <a:rPr lang="en-US" sz="1050" baseline="0"/>
              <a:t> - D3KA-38-02</a:t>
            </a:r>
            <a:endParaRPr lang="en-US"/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9.6848257339925484E-2"/>
          <c:y val="0.21539822415815044"/>
          <c:w val="0.72797198315326861"/>
          <c:h val="0.67083352878762459"/>
        </c:manualLayout>
      </c:layout>
      <c:bar3DChart>
        <c:barDir val="col"/>
        <c:grouping val="clustered"/>
        <c:ser>
          <c:idx val="0"/>
          <c:order val="0"/>
          <c:tx>
            <c:strRef>
              <c:f>'PCA-14-02'!$G$74</c:f>
              <c:strCache>
                <c:ptCount val="1"/>
                <c:pt idx="0">
                  <c:v>Nilai</c:v>
                </c:pt>
              </c:strCache>
            </c:strRef>
          </c:tx>
          <c:dLbls>
            <c:showVal val="1"/>
          </c:dLbls>
          <c:cat>
            <c:strRef>
              <c:f>'PCA-14-02'!$G$75:$G$77</c:f>
              <c:strCache>
                <c:ptCount val="3"/>
                <c:pt idx="0">
                  <c:v>A-AB-B-BC-C</c:v>
                </c:pt>
                <c:pt idx="1">
                  <c:v>D</c:v>
                </c:pt>
                <c:pt idx="2">
                  <c:v>E</c:v>
                </c:pt>
              </c:strCache>
            </c:strRef>
          </c:cat>
          <c:val>
            <c:numRef>
              <c:f>'PCA-14-02'!$I$75:$I$77</c:f>
              <c:numCache>
                <c:formatCode>0%</c:formatCode>
                <c:ptCount val="3"/>
                <c:pt idx="0">
                  <c:v>0.77142857142857135</c:v>
                </c:pt>
                <c:pt idx="1">
                  <c:v>5.7142857142857141E-2</c:v>
                </c:pt>
                <c:pt idx="2">
                  <c:v>0.17142857142857143</c:v>
                </c:pt>
              </c:numCache>
            </c:numRef>
          </c:val>
        </c:ser>
        <c:shape val="box"/>
        <c:axId val="67222528"/>
        <c:axId val="67113728"/>
        <c:axId val="0"/>
      </c:bar3DChart>
      <c:catAx>
        <c:axId val="67222528"/>
        <c:scaling>
          <c:orientation val="minMax"/>
        </c:scaling>
        <c:axPos val="b"/>
        <c:tickLblPos val="nextTo"/>
        <c:crossAx val="67113728"/>
        <c:crosses val="autoZero"/>
        <c:auto val="1"/>
        <c:lblAlgn val="ctr"/>
        <c:lblOffset val="100"/>
      </c:catAx>
      <c:valAx>
        <c:axId val="67113728"/>
        <c:scaling>
          <c:orientation val="minMax"/>
        </c:scaling>
        <c:axPos val="l"/>
        <c:majorGridlines/>
        <c:numFmt formatCode="0%" sourceLinked="1"/>
        <c:tickLblPos val="nextTo"/>
        <c:crossAx val="67222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en-US" sz="1000"/>
              <a:t>Pencapaian Rata-rata Assessment terhadap </a:t>
            </a:r>
          </a:p>
          <a:p>
            <a:pPr>
              <a:defRPr sz="1600"/>
            </a:pPr>
            <a:r>
              <a:rPr lang="en-US" sz="1000"/>
              <a:t>Indikator Penilaian Kompetensi</a:t>
            </a:r>
          </a:p>
          <a:p>
            <a:pPr>
              <a:defRPr sz="1600"/>
            </a:pPr>
            <a:r>
              <a:rPr lang="en-US" sz="1000"/>
              <a:t>PBD</a:t>
            </a:r>
            <a:r>
              <a:rPr lang="en-US" sz="1000" baseline="0"/>
              <a:t> - PCA-14-02</a:t>
            </a:r>
            <a:endParaRPr lang="en-US" sz="1600"/>
          </a:p>
        </c:rich>
      </c:tx>
      <c:layout>
        <c:manualLayout>
          <c:xMode val="edge"/>
          <c:yMode val="edge"/>
          <c:x val="0.14244186046511703"/>
          <c:y val="5.6738256555139924E-3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9.6848257339925484E-2"/>
          <c:y val="0.21539822415815044"/>
          <c:w val="0.87913477385094307"/>
          <c:h val="0.50693523774644444"/>
        </c:manualLayout>
      </c:layout>
      <c:bar3DChart>
        <c:barDir val="col"/>
        <c:grouping val="clustered"/>
        <c:ser>
          <c:idx val="0"/>
          <c:order val="0"/>
          <c:tx>
            <c:strRef>
              <c:f>'PCA-14-02'!$I$87</c:f>
              <c:strCache>
                <c:ptCount val="1"/>
                <c:pt idx="0">
                  <c:v>Indikator 1</c:v>
                </c:pt>
              </c:strCache>
            </c:strRef>
          </c:tx>
          <c:cat>
            <c:strRef>
              <c:f>'PCA-14-02'!$G$88:$G$90</c:f>
              <c:strCache>
                <c:ptCount val="3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</c:strCache>
            </c:strRef>
          </c:cat>
          <c:val>
            <c:numRef>
              <c:f>'PCA-14-02'!$I$88:$I$90</c:f>
              <c:numCache>
                <c:formatCode>0</c:formatCode>
                <c:ptCount val="3"/>
                <c:pt idx="0">
                  <c:v>5.8235294117647056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'PCA-14-02'!$J$87</c:f>
              <c:strCache>
                <c:ptCount val="1"/>
                <c:pt idx="0">
                  <c:v>Indikator 2</c:v>
                </c:pt>
              </c:strCache>
            </c:strRef>
          </c:tx>
          <c:cat>
            <c:strRef>
              <c:f>'PCA-14-02'!$G$88:$G$90</c:f>
              <c:strCache>
                <c:ptCount val="3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</c:strCache>
            </c:strRef>
          </c:cat>
          <c:val>
            <c:numRef>
              <c:f>'PCA-14-02'!$J$88:$J$90</c:f>
              <c:numCache>
                <c:formatCode>0</c:formatCode>
                <c:ptCount val="3"/>
                <c:pt idx="0">
                  <c:v>13.970588235294118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'PCA-14-02'!$K$87</c:f>
              <c:strCache>
                <c:ptCount val="1"/>
                <c:pt idx="0">
                  <c:v>Indikator 3</c:v>
                </c:pt>
              </c:strCache>
            </c:strRef>
          </c:tx>
          <c:cat>
            <c:strRef>
              <c:f>'PCA-14-02'!$G$88:$G$90</c:f>
              <c:strCache>
                <c:ptCount val="3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</c:strCache>
            </c:strRef>
          </c:cat>
          <c:val>
            <c:numRef>
              <c:f>'PCA-14-02'!$K$88:$K$90</c:f>
              <c:numCache>
                <c:formatCode>0</c:formatCode>
                <c:ptCount val="3"/>
                <c:pt idx="0">
                  <c:v>6.117647058823529</c:v>
                </c:pt>
                <c:pt idx="1">
                  <c:v>0</c:v>
                </c:pt>
                <c:pt idx="2">
                  <c:v>33.06666666666667</c:v>
                </c:pt>
              </c:numCache>
            </c:numRef>
          </c:val>
        </c:ser>
        <c:ser>
          <c:idx val="3"/>
          <c:order val="3"/>
          <c:tx>
            <c:strRef>
              <c:f>'PCA-14-02'!$L$87</c:f>
              <c:strCache>
                <c:ptCount val="1"/>
                <c:pt idx="0">
                  <c:v>Indikator 4</c:v>
                </c:pt>
              </c:strCache>
            </c:strRef>
          </c:tx>
          <c:cat>
            <c:strRef>
              <c:f>'PCA-14-02'!$G$88:$G$90</c:f>
              <c:strCache>
                <c:ptCount val="3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</c:strCache>
            </c:strRef>
          </c:cat>
          <c:val>
            <c:numRef>
              <c:f>'PCA-14-02'!$L$88:$L$90</c:f>
              <c:numCache>
                <c:formatCode>0</c:formatCode>
                <c:ptCount val="3"/>
                <c:pt idx="0">
                  <c:v>9.4705882352941178</c:v>
                </c:pt>
                <c:pt idx="1">
                  <c:v>50.973529411764702</c:v>
                </c:pt>
                <c:pt idx="2">
                  <c:v>20.551724137931036</c:v>
                </c:pt>
              </c:numCache>
            </c:numRef>
          </c:val>
        </c:ser>
        <c:ser>
          <c:idx val="4"/>
          <c:order val="4"/>
          <c:tx>
            <c:strRef>
              <c:f>'PCA-14-02'!$M$87</c:f>
              <c:strCache>
                <c:ptCount val="1"/>
                <c:pt idx="0">
                  <c:v>Tot_Assessment</c:v>
                </c:pt>
              </c:strCache>
            </c:strRef>
          </c:tx>
          <c:cat>
            <c:strRef>
              <c:f>'PCA-14-02'!$G$88:$G$90</c:f>
              <c:strCache>
                <c:ptCount val="3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</c:strCache>
            </c:strRef>
          </c:cat>
          <c:val>
            <c:numRef>
              <c:f>'PCA-14-02'!$M$88:$M$90</c:f>
              <c:numCache>
                <c:formatCode>0</c:formatCode>
                <c:ptCount val="3"/>
                <c:pt idx="0">
                  <c:v>34.371428571428574</c:v>
                </c:pt>
                <c:pt idx="1">
                  <c:v>49.517142857142858</c:v>
                </c:pt>
                <c:pt idx="2">
                  <c:v>45.371428571428574</c:v>
                </c:pt>
              </c:numCache>
            </c:numRef>
          </c:val>
        </c:ser>
        <c:dLbls>
          <c:showVal val="1"/>
        </c:dLbls>
        <c:shape val="box"/>
        <c:axId val="67148800"/>
        <c:axId val="67171072"/>
        <c:axId val="0"/>
      </c:bar3DChart>
      <c:catAx>
        <c:axId val="67148800"/>
        <c:scaling>
          <c:orientation val="minMax"/>
        </c:scaling>
        <c:axPos val="b"/>
        <c:tickLblPos val="nextTo"/>
        <c:crossAx val="67171072"/>
        <c:crosses val="autoZero"/>
        <c:auto val="1"/>
        <c:lblAlgn val="ctr"/>
        <c:lblOffset val="100"/>
      </c:catAx>
      <c:valAx>
        <c:axId val="67171072"/>
        <c:scaling>
          <c:orientation val="minMax"/>
        </c:scaling>
        <c:axPos val="l"/>
        <c:majorGridlines/>
        <c:numFmt formatCode="0" sourceLinked="1"/>
        <c:tickLblPos val="nextTo"/>
        <c:crossAx val="6714880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54</xdr:row>
      <xdr:rowOff>9524</xdr:rowOff>
    </xdr:from>
    <xdr:to>
      <xdr:col>23</xdr:col>
      <xdr:colOff>257175</xdr:colOff>
      <xdr:row>67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68</xdr:row>
      <xdr:rowOff>85725</xdr:rowOff>
    </xdr:from>
    <xdr:to>
      <xdr:col>23</xdr:col>
      <xdr:colOff>228600</xdr:colOff>
      <xdr:row>82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342900</xdr:colOff>
      <xdr:row>83</xdr:row>
      <xdr:rowOff>19050</xdr:rowOff>
    </xdr:from>
    <xdr:to>
      <xdr:col>23</xdr:col>
      <xdr:colOff>209550</xdr:colOff>
      <xdr:row>100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54</xdr:row>
      <xdr:rowOff>9524</xdr:rowOff>
    </xdr:from>
    <xdr:to>
      <xdr:col>23</xdr:col>
      <xdr:colOff>257175</xdr:colOff>
      <xdr:row>67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68</xdr:row>
      <xdr:rowOff>85725</xdr:rowOff>
    </xdr:from>
    <xdr:to>
      <xdr:col>23</xdr:col>
      <xdr:colOff>228600</xdr:colOff>
      <xdr:row>82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342900</xdr:colOff>
      <xdr:row>83</xdr:row>
      <xdr:rowOff>19050</xdr:rowOff>
    </xdr:from>
    <xdr:to>
      <xdr:col>23</xdr:col>
      <xdr:colOff>209550</xdr:colOff>
      <xdr:row>100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5"/>
  <sheetViews>
    <sheetView zoomScale="90" zoomScaleNormal="90" workbookViewId="0">
      <pane xSplit="4" ySplit="11" topLeftCell="F55" activePane="bottomRight" state="frozen"/>
      <selection pane="topRight" activeCell="E1" sqref="E1"/>
      <selection pane="bottomLeft" activeCell="A12" sqref="A12"/>
      <selection pane="bottomRight" activeCell="H58" sqref="H58:I64"/>
    </sheetView>
  </sheetViews>
  <sheetFormatPr defaultColWidth="8.85546875" defaultRowHeight="12.75"/>
  <cols>
    <col min="1" max="1" width="3.5703125" style="1" bestFit="1" customWidth="1"/>
    <col min="2" max="2" width="9.140625" style="1" bestFit="1" customWidth="1"/>
    <col min="3" max="3" width="11" style="1" bestFit="1" customWidth="1"/>
    <col min="4" max="4" width="28" style="1" bestFit="1" customWidth="1"/>
    <col min="5" max="8" width="5.7109375" style="2" customWidth="1"/>
    <col min="9" max="9" width="6.85546875" style="2" customWidth="1"/>
    <col min="10" max="13" width="5.7109375" style="2" customWidth="1"/>
    <col min="14" max="14" width="6.85546875" style="2" customWidth="1"/>
    <col min="15" max="18" width="5.7109375" style="2" customWidth="1"/>
    <col min="19" max="19" width="6.85546875" style="2" customWidth="1"/>
    <col min="20" max="23" width="5.7109375" style="2" customWidth="1"/>
    <col min="24" max="24" width="8.85546875" style="2" customWidth="1"/>
    <col min="25" max="27" width="8.85546875" style="1" customWidth="1"/>
    <col min="28" max="28" width="16.28515625" style="74" customWidth="1"/>
    <col min="29" max="16384" width="8.85546875" style="1"/>
  </cols>
  <sheetData>
    <row r="1" spans="1:29" s="118" customFormat="1" ht="15">
      <c r="A1" s="116" t="s">
        <v>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7"/>
    </row>
    <row r="2" spans="1:29" s="118" customFormat="1" ht="15">
      <c r="A2" s="116" t="s">
        <v>18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7"/>
    </row>
    <row r="3" spans="1:29" s="118" customFormat="1"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B3" s="117"/>
    </row>
    <row r="4" spans="1:29" s="118" customFormat="1">
      <c r="A4" s="118" t="s">
        <v>19</v>
      </c>
      <c r="D4" s="118" t="s">
        <v>23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20" t="s">
        <v>24</v>
      </c>
      <c r="W4" s="119"/>
      <c r="X4" s="119" t="s">
        <v>21</v>
      </c>
      <c r="Y4" s="121" t="s">
        <v>26</v>
      </c>
      <c r="AB4" s="117"/>
    </row>
    <row r="5" spans="1:29" s="118" customFormat="1">
      <c r="A5" s="118" t="s">
        <v>20</v>
      </c>
      <c r="D5" s="118" t="s">
        <v>73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21" t="s">
        <v>25</v>
      </c>
      <c r="W5" s="119"/>
      <c r="X5" s="119" t="s">
        <v>21</v>
      </c>
      <c r="Y5" s="121" t="s">
        <v>176</v>
      </c>
      <c r="AB5" s="117"/>
    </row>
    <row r="6" spans="1:29" s="118" customFormat="1">
      <c r="A6" s="118" t="s">
        <v>22</v>
      </c>
      <c r="D6" s="118" t="s">
        <v>74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AB6" s="117"/>
    </row>
    <row r="7" spans="1:29" s="118" customFormat="1"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AB7" s="117"/>
    </row>
    <row r="8" spans="1:29" s="3" customFormat="1" ht="15" customHeight="1">
      <c r="A8" s="104" t="s">
        <v>0</v>
      </c>
      <c r="B8" s="104" t="s">
        <v>17</v>
      </c>
      <c r="C8" s="104" t="s">
        <v>1</v>
      </c>
      <c r="D8" s="104" t="s">
        <v>2</v>
      </c>
      <c r="E8" s="104" t="s">
        <v>5</v>
      </c>
      <c r="F8" s="104"/>
      <c r="G8" s="104"/>
      <c r="H8" s="104"/>
      <c r="I8" s="104"/>
      <c r="J8" s="104" t="s">
        <v>6</v>
      </c>
      <c r="K8" s="104"/>
      <c r="L8" s="104"/>
      <c r="M8" s="104"/>
      <c r="N8" s="104"/>
      <c r="O8" s="104" t="s">
        <v>7</v>
      </c>
      <c r="P8" s="104"/>
      <c r="Q8" s="104"/>
      <c r="R8" s="104"/>
      <c r="S8" s="104"/>
      <c r="T8" s="110" t="s">
        <v>11</v>
      </c>
      <c r="U8" s="111"/>
      <c r="V8" s="111"/>
      <c r="W8" s="112"/>
      <c r="X8" s="30" t="s">
        <v>13</v>
      </c>
      <c r="Y8" s="103" t="s">
        <v>15</v>
      </c>
      <c r="Z8" s="104" t="s">
        <v>31</v>
      </c>
      <c r="AA8" s="103" t="s">
        <v>147</v>
      </c>
      <c r="AB8" s="103" t="s">
        <v>188</v>
      </c>
    </row>
    <row r="9" spans="1:29" s="3" customFormat="1" ht="15" customHeight="1">
      <c r="A9" s="104"/>
      <c r="B9" s="104"/>
      <c r="C9" s="104"/>
      <c r="D9" s="104"/>
      <c r="E9" s="105">
        <v>0.15</v>
      </c>
      <c r="F9" s="104"/>
      <c r="G9" s="104"/>
      <c r="H9" s="104"/>
      <c r="I9" s="104"/>
      <c r="J9" s="105">
        <v>0.1</v>
      </c>
      <c r="K9" s="104"/>
      <c r="L9" s="104"/>
      <c r="M9" s="104"/>
      <c r="N9" s="104"/>
      <c r="O9" s="105">
        <v>0.15</v>
      </c>
      <c r="P9" s="104"/>
      <c r="Q9" s="104"/>
      <c r="R9" s="104"/>
      <c r="S9" s="104"/>
      <c r="T9" s="106">
        <v>0.2</v>
      </c>
      <c r="U9" s="107"/>
      <c r="V9" s="107"/>
      <c r="W9" s="108"/>
      <c r="X9" s="58">
        <v>0.4</v>
      </c>
      <c r="Y9" s="103"/>
      <c r="Z9" s="104"/>
      <c r="AA9" s="103"/>
      <c r="AB9" s="103"/>
    </row>
    <row r="10" spans="1:29" s="3" customFormat="1">
      <c r="A10" s="104"/>
      <c r="B10" s="104"/>
      <c r="C10" s="104"/>
      <c r="D10" s="104"/>
      <c r="E10" s="57">
        <v>1</v>
      </c>
      <c r="F10" s="57">
        <v>2</v>
      </c>
      <c r="G10" s="57">
        <v>3</v>
      </c>
      <c r="H10" s="57">
        <v>4</v>
      </c>
      <c r="I10" s="57" t="s">
        <v>8</v>
      </c>
      <c r="J10" s="57">
        <v>1</v>
      </c>
      <c r="K10" s="57">
        <v>2</v>
      </c>
      <c r="L10" s="57">
        <v>3</v>
      </c>
      <c r="M10" s="57">
        <v>4</v>
      </c>
      <c r="N10" s="57" t="s">
        <v>9</v>
      </c>
      <c r="O10" s="57">
        <v>1</v>
      </c>
      <c r="P10" s="57">
        <v>2</v>
      </c>
      <c r="Q10" s="57">
        <v>3</v>
      </c>
      <c r="R10" s="57">
        <v>4</v>
      </c>
      <c r="S10" s="57" t="s">
        <v>10</v>
      </c>
      <c r="T10" s="58">
        <v>0.5</v>
      </c>
      <c r="U10" s="58">
        <v>0.5</v>
      </c>
      <c r="V10" s="58">
        <v>0</v>
      </c>
      <c r="W10" s="57" t="s">
        <v>12</v>
      </c>
      <c r="X10" s="57" t="s">
        <v>14</v>
      </c>
      <c r="Y10" s="103"/>
      <c r="Z10" s="104"/>
      <c r="AA10" s="103"/>
      <c r="AB10" s="103"/>
    </row>
    <row r="11" spans="1:29" s="3" customFormat="1">
      <c r="A11" s="32"/>
      <c r="B11" s="33" t="s">
        <v>30</v>
      </c>
      <c r="C11" s="32"/>
      <c r="D11" s="32"/>
      <c r="E11" s="32"/>
      <c r="F11" s="32"/>
      <c r="G11" s="32"/>
      <c r="H11" s="32"/>
      <c r="I11" s="33" t="s">
        <v>30</v>
      </c>
      <c r="J11" s="32"/>
      <c r="K11" s="32"/>
      <c r="L11" s="32"/>
      <c r="M11" s="32"/>
      <c r="N11" s="33" t="s">
        <v>30</v>
      </c>
      <c r="O11" s="32"/>
      <c r="P11" s="32"/>
      <c r="Q11" s="32"/>
      <c r="R11" s="32"/>
      <c r="S11" s="33" t="s">
        <v>30</v>
      </c>
      <c r="T11" s="34"/>
      <c r="U11" s="34"/>
      <c r="V11" s="34"/>
      <c r="W11" s="33" t="s">
        <v>30</v>
      </c>
      <c r="X11" s="32"/>
      <c r="Y11" s="33" t="s">
        <v>30</v>
      </c>
      <c r="Z11" s="33" t="s">
        <v>30</v>
      </c>
      <c r="AA11" s="34"/>
      <c r="AB11" s="122"/>
      <c r="AC11" s="3" t="s">
        <v>157</v>
      </c>
    </row>
    <row r="12" spans="1:29">
      <c r="A12" s="8">
        <v>1</v>
      </c>
      <c r="B12" s="8" t="str">
        <f t="shared" ref="B12:B48" si="0">$Y$5</f>
        <v>D3KA-38-01</v>
      </c>
      <c r="C12" s="8">
        <v>6303124018</v>
      </c>
      <c r="D12" s="8" t="s">
        <v>110</v>
      </c>
      <c r="E12" s="56">
        <v>8</v>
      </c>
      <c r="F12" s="56">
        <v>18</v>
      </c>
      <c r="G12" s="56">
        <v>5</v>
      </c>
      <c r="H12" s="56">
        <v>9</v>
      </c>
      <c r="I12" s="46">
        <f>SUM(E12:H12)</f>
        <v>40</v>
      </c>
      <c r="J12" s="56"/>
      <c r="K12" s="56"/>
      <c r="L12" s="56"/>
      <c r="M12" s="56"/>
      <c r="N12" s="46">
        <v>0</v>
      </c>
      <c r="O12" s="56"/>
      <c r="P12" s="56"/>
      <c r="Q12" s="56">
        <v>41</v>
      </c>
      <c r="R12" s="56">
        <v>2</v>
      </c>
      <c r="S12" s="46">
        <f>SUM(O12:R12)</f>
        <v>43</v>
      </c>
      <c r="T12" s="56">
        <v>22.5</v>
      </c>
      <c r="U12" s="56"/>
      <c r="V12" s="14"/>
      <c r="W12" s="46">
        <f>(T12*$T$10)+(U12*$U$10)+(V12*$V$10)</f>
        <v>11.25</v>
      </c>
      <c r="X12" s="51">
        <v>6</v>
      </c>
      <c r="Y12" s="46">
        <f t="shared" ref="Y12:Y46" si="1">($E$9*I12)+($J$9*N12)+($O$9*S12)+($T$9*W12)+($X$9*X12)</f>
        <v>17.100000000000001</v>
      </c>
      <c r="Z12" s="56" t="str">
        <f>IF(Y12&gt;80,"A",IF(AND(Y12&lt;=80,Y12&gt;70),"AB",IF(AND(Y12&lt;=70,Y12&gt;65),"B",IF(AND(Y12&lt;=65,Y12&gt;60),"BC",IF(AND(Y12&lt;=60,Y12&gt;50),"C",IF(AND(Y12&lt;=50,Y12&gt;40),"D",IF(Y12&lt;=40,"E","")))))))</f>
        <v>E</v>
      </c>
      <c r="AA12" s="75">
        <v>0.37780000000000002</v>
      </c>
      <c r="AB12" s="114"/>
    </row>
    <row r="13" spans="1:29">
      <c r="A13" s="8">
        <v>2</v>
      </c>
      <c r="B13" s="8" t="str">
        <f t="shared" si="0"/>
        <v>D3KA-38-01</v>
      </c>
      <c r="C13" s="8">
        <v>6303130073</v>
      </c>
      <c r="D13" s="8" t="s">
        <v>111</v>
      </c>
      <c r="E13" s="56"/>
      <c r="F13" s="56"/>
      <c r="G13" s="56"/>
      <c r="H13" s="56"/>
      <c r="I13" s="46">
        <v>0</v>
      </c>
      <c r="J13" s="56"/>
      <c r="K13" s="56"/>
      <c r="L13" s="56"/>
      <c r="M13" s="56"/>
      <c r="N13" s="46">
        <v>0</v>
      </c>
      <c r="O13" s="56"/>
      <c r="P13" s="56"/>
      <c r="Q13" s="56"/>
      <c r="R13" s="56"/>
      <c r="S13" s="46">
        <v>0</v>
      </c>
      <c r="T13" s="68"/>
      <c r="U13" s="68"/>
      <c r="V13" s="14"/>
      <c r="W13" s="46">
        <f t="shared" ref="W13:W32" si="2">(T13*$T$10)+(U13*$U$10)+(V13*$V$10)</f>
        <v>0</v>
      </c>
      <c r="X13" s="51">
        <v>0</v>
      </c>
      <c r="Y13" s="46">
        <f t="shared" si="1"/>
        <v>0</v>
      </c>
      <c r="Z13" s="56" t="str">
        <f t="shared" ref="Z13:Z46" si="3">IF(Y13&gt;80,"A",IF(AND(Y13&lt;=80,Y13&gt;70),"AB",IF(AND(Y13&lt;=70,Y13&gt;65),"B",IF(AND(Y13&lt;=65,Y13&gt;60),"BC",IF(AND(Y13&lt;=60,Y13&gt;50),"C",IF(AND(Y13&lt;=50,Y13&gt;40),"D",IF(Y13&lt;=40,"E","")))))))</f>
        <v>E</v>
      </c>
      <c r="AA13" s="75">
        <v>2.2200000000000001E-2</v>
      </c>
      <c r="AB13" s="114"/>
    </row>
    <row r="14" spans="1:29">
      <c r="A14" s="8">
        <v>3</v>
      </c>
      <c r="B14" s="8" t="str">
        <f t="shared" si="0"/>
        <v>D3KA-38-01</v>
      </c>
      <c r="C14" s="8">
        <v>6703140009</v>
      </c>
      <c r="D14" s="8" t="s">
        <v>112</v>
      </c>
      <c r="E14" s="56">
        <v>6</v>
      </c>
      <c r="F14" s="56">
        <v>8</v>
      </c>
      <c r="G14" s="56">
        <v>1</v>
      </c>
      <c r="H14" s="56">
        <v>3</v>
      </c>
      <c r="I14" s="46">
        <f t="shared" ref="I14:I48" si="4">SUM(E14:H14)</f>
        <v>18</v>
      </c>
      <c r="J14" s="56"/>
      <c r="K14" s="56"/>
      <c r="L14" s="56"/>
      <c r="M14" s="56">
        <v>52</v>
      </c>
      <c r="N14" s="46">
        <f t="shared" ref="N14:N46" si="5">SUM(J14:M14)</f>
        <v>52</v>
      </c>
      <c r="O14" s="56"/>
      <c r="P14" s="56"/>
      <c r="Q14" s="56">
        <v>28</v>
      </c>
      <c r="R14" s="56">
        <v>21</v>
      </c>
      <c r="S14" s="46">
        <f t="shared" ref="S14:S46" si="6">SUM(O14:R14)</f>
        <v>49</v>
      </c>
      <c r="T14" s="68">
        <v>75.5</v>
      </c>
      <c r="U14" s="68">
        <v>69</v>
      </c>
      <c r="V14" s="14"/>
      <c r="W14" s="46">
        <f t="shared" si="2"/>
        <v>72.25</v>
      </c>
      <c r="X14" s="51">
        <v>74</v>
      </c>
      <c r="Y14" s="46">
        <f t="shared" si="1"/>
        <v>59.300000000000004</v>
      </c>
      <c r="Z14" s="56" t="str">
        <f t="shared" si="3"/>
        <v>C</v>
      </c>
      <c r="AA14" s="75">
        <v>0.9778</v>
      </c>
      <c r="AB14" s="114"/>
    </row>
    <row r="15" spans="1:29">
      <c r="A15" s="8">
        <v>4</v>
      </c>
      <c r="B15" s="8" t="str">
        <f t="shared" si="0"/>
        <v>D3KA-38-01</v>
      </c>
      <c r="C15" s="8">
        <v>6703140017</v>
      </c>
      <c r="D15" s="8" t="s">
        <v>113</v>
      </c>
      <c r="E15" s="56">
        <v>7</v>
      </c>
      <c r="F15" s="56">
        <v>8</v>
      </c>
      <c r="G15" s="56">
        <v>2</v>
      </c>
      <c r="H15" s="56">
        <v>2</v>
      </c>
      <c r="I15" s="46">
        <f t="shared" si="4"/>
        <v>19</v>
      </c>
      <c r="J15" s="56"/>
      <c r="K15" s="56"/>
      <c r="L15" s="56"/>
      <c r="M15" s="56">
        <v>21.5</v>
      </c>
      <c r="N15" s="46">
        <f t="shared" si="5"/>
        <v>21.5</v>
      </c>
      <c r="O15" s="56"/>
      <c r="P15" s="56"/>
      <c r="Q15" s="56">
        <v>19.5</v>
      </c>
      <c r="R15" s="56">
        <v>32</v>
      </c>
      <c r="S15" s="46">
        <f t="shared" si="6"/>
        <v>51.5</v>
      </c>
      <c r="T15" s="68">
        <v>63</v>
      </c>
      <c r="U15" s="68">
        <v>86</v>
      </c>
      <c r="V15" s="14"/>
      <c r="W15" s="46">
        <f t="shared" si="2"/>
        <v>74.5</v>
      </c>
      <c r="X15" s="51">
        <v>71</v>
      </c>
      <c r="Y15" s="46">
        <f t="shared" si="1"/>
        <v>56.025000000000006</v>
      </c>
      <c r="Z15" s="56" t="str">
        <f t="shared" si="3"/>
        <v>C</v>
      </c>
      <c r="AA15" s="75">
        <v>0.9556</v>
      </c>
      <c r="AB15" s="114"/>
    </row>
    <row r="16" spans="1:29">
      <c r="A16" s="8">
        <v>5</v>
      </c>
      <c r="B16" s="8" t="str">
        <f t="shared" si="0"/>
        <v>D3KA-38-01</v>
      </c>
      <c r="C16" s="8">
        <v>6703140025</v>
      </c>
      <c r="D16" s="8" t="s">
        <v>114</v>
      </c>
      <c r="E16" s="56">
        <v>4</v>
      </c>
      <c r="F16" s="56">
        <v>10</v>
      </c>
      <c r="G16" s="56">
        <v>0</v>
      </c>
      <c r="H16" s="56">
        <v>0</v>
      </c>
      <c r="I16" s="46">
        <f t="shared" si="4"/>
        <v>14</v>
      </c>
      <c r="J16" s="56"/>
      <c r="K16" s="56"/>
      <c r="L16" s="56"/>
      <c r="M16" s="56">
        <v>10</v>
      </c>
      <c r="N16" s="46">
        <f t="shared" si="5"/>
        <v>10</v>
      </c>
      <c r="O16" s="56"/>
      <c r="P16" s="56"/>
      <c r="Q16" s="56"/>
      <c r="R16" s="56"/>
      <c r="S16" s="46">
        <v>0</v>
      </c>
      <c r="T16" s="68">
        <v>7.5</v>
      </c>
      <c r="U16" s="68">
        <v>25</v>
      </c>
      <c r="V16" s="14"/>
      <c r="W16" s="46">
        <f t="shared" si="2"/>
        <v>16.25</v>
      </c>
      <c r="X16" s="51">
        <v>1</v>
      </c>
      <c r="Y16" s="46">
        <f t="shared" si="1"/>
        <v>6.75</v>
      </c>
      <c r="Z16" s="56" t="str">
        <f t="shared" si="3"/>
        <v>E</v>
      </c>
      <c r="AA16" s="75">
        <v>0.42220000000000002</v>
      </c>
      <c r="AB16" s="114"/>
    </row>
    <row r="17" spans="1:31">
      <c r="A17" s="8">
        <v>6</v>
      </c>
      <c r="B17" s="8" t="str">
        <f t="shared" si="0"/>
        <v>D3KA-38-01</v>
      </c>
      <c r="C17" s="8">
        <v>6703140041</v>
      </c>
      <c r="D17" s="8" t="s">
        <v>115</v>
      </c>
      <c r="E17" s="56">
        <v>4</v>
      </c>
      <c r="F17" s="56">
        <v>10</v>
      </c>
      <c r="G17" s="56">
        <v>0</v>
      </c>
      <c r="H17" s="56">
        <v>0</v>
      </c>
      <c r="I17" s="46">
        <f t="shared" si="4"/>
        <v>14</v>
      </c>
      <c r="J17" s="56"/>
      <c r="K17" s="56"/>
      <c r="L17" s="56"/>
      <c r="M17" s="56">
        <v>28</v>
      </c>
      <c r="N17" s="46">
        <f t="shared" si="5"/>
        <v>28</v>
      </c>
      <c r="O17" s="56"/>
      <c r="P17" s="56"/>
      <c r="Q17" s="56"/>
      <c r="R17" s="56"/>
      <c r="S17" s="46">
        <v>0</v>
      </c>
      <c r="T17" s="68"/>
      <c r="U17" s="68">
        <v>44</v>
      </c>
      <c r="V17" s="14"/>
      <c r="W17" s="46">
        <f t="shared" si="2"/>
        <v>22</v>
      </c>
      <c r="X17" s="51">
        <v>6</v>
      </c>
      <c r="Y17" s="46">
        <f t="shared" si="1"/>
        <v>11.700000000000001</v>
      </c>
      <c r="Z17" s="56" t="str">
        <f t="shared" si="3"/>
        <v>E</v>
      </c>
      <c r="AA17" s="75">
        <v>0.33329999999999999</v>
      </c>
      <c r="AB17" s="114"/>
    </row>
    <row r="18" spans="1:31">
      <c r="A18" s="8">
        <v>7</v>
      </c>
      <c r="B18" s="8" t="str">
        <f t="shared" si="0"/>
        <v>D3KA-38-01</v>
      </c>
      <c r="C18" s="8">
        <v>6703140045</v>
      </c>
      <c r="D18" s="8" t="s">
        <v>116</v>
      </c>
      <c r="E18" s="56">
        <v>8</v>
      </c>
      <c r="F18" s="56">
        <v>18</v>
      </c>
      <c r="G18" s="56">
        <v>10</v>
      </c>
      <c r="H18" s="56">
        <v>22</v>
      </c>
      <c r="I18" s="46">
        <f t="shared" si="4"/>
        <v>58</v>
      </c>
      <c r="J18" s="56"/>
      <c r="K18" s="56"/>
      <c r="L18" s="56"/>
      <c r="M18" s="56">
        <v>64</v>
      </c>
      <c r="N18" s="46">
        <f t="shared" si="5"/>
        <v>64</v>
      </c>
      <c r="O18" s="56"/>
      <c r="P18" s="56"/>
      <c r="Q18" s="56">
        <v>41</v>
      </c>
      <c r="R18" s="56">
        <v>50</v>
      </c>
      <c r="S18" s="46">
        <f t="shared" si="6"/>
        <v>91</v>
      </c>
      <c r="T18" s="68">
        <v>47.5</v>
      </c>
      <c r="U18" s="68">
        <v>90</v>
      </c>
      <c r="V18" s="14"/>
      <c r="W18" s="46">
        <f t="shared" si="2"/>
        <v>68.75</v>
      </c>
      <c r="X18" s="51">
        <v>70</v>
      </c>
      <c r="Y18" s="46">
        <f t="shared" si="1"/>
        <v>70.5</v>
      </c>
      <c r="Z18" s="56" t="str">
        <f t="shared" si="3"/>
        <v>AB</v>
      </c>
      <c r="AA18" s="75">
        <v>0.9556</v>
      </c>
      <c r="AB18" s="114"/>
    </row>
    <row r="19" spans="1:31">
      <c r="A19" s="8">
        <v>8</v>
      </c>
      <c r="B19" s="8" t="str">
        <f t="shared" si="0"/>
        <v>D3KA-38-01</v>
      </c>
      <c r="C19" s="8">
        <v>6703140049</v>
      </c>
      <c r="D19" s="8" t="s">
        <v>117</v>
      </c>
      <c r="E19" s="56">
        <v>7</v>
      </c>
      <c r="F19" s="56">
        <v>18</v>
      </c>
      <c r="G19" s="56">
        <v>0</v>
      </c>
      <c r="H19" s="56">
        <v>2</v>
      </c>
      <c r="I19" s="46">
        <f t="shared" si="4"/>
        <v>27</v>
      </c>
      <c r="J19" s="56"/>
      <c r="K19" s="56"/>
      <c r="L19" s="56"/>
      <c r="M19" s="56">
        <v>43</v>
      </c>
      <c r="N19" s="46">
        <f t="shared" si="5"/>
        <v>43</v>
      </c>
      <c r="O19" s="56"/>
      <c r="P19" s="56"/>
      <c r="Q19" s="56">
        <v>39</v>
      </c>
      <c r="R19" s="56">
        <v>6</v>
      </c>
      <c r="S19" s="46">
        <f t="shared" si="6"/>
        <v>45</v>
      </c>
      <c r="T19" s="68">
        <v>65.5</v>
      </c>
      <c r="U19" s="68">
        <v>61.5</v>
      </c>
      <c r="V19" s="14"/>
      <c r="W19" s="46">
        <f t="shared" si="2"/>
        <v>63.5</v>
      </c>
      <c r="X19" s="51">
        <v>71</v>
      </c>
      <c r="Y19" s="46">
        <f t="shared" si="1"/>
        <v>56.2</v>
      </c>
      <c r="Z19" s="56" t="str">
        <f t="shared" si="3"/>
        <v>C</v>
      </c>
      <c r="AA19" s="75">
        <v>0.9556</v>
      </c>
      <c r="AB19" s="114"/>
    </row>
    <row r="20" spans="1:31">
      <c r="A20" s="8">
        <v>9</v>
      </c>
      <c r="B20" s="8" t="str">
        <f t="shared" si="0"/>
        <v>D3KA-38-01</v>
      </c>
      <c r="C20" s="8">
        <v>6703140057</v>
      </c>
      <c r="D20" s="8" t="s">
        <v>118</v>
      </c>
      <c r="E20" s="56"/>
      <c r="F20" s="56"/>
      <c r="G20" s="56"/>
      <c r="H20" s="56"/>
      <c r="I20" s="46">
        <v>0</v>
      </c>
      <c r="J20" s="56"/>
      <c r="K20" s="56"/>
      <c r="L20" s="56"/>
      <c r="M20" s="56"/>
      <c r="N20" s="46">
        <v>0</v>
      </c>
      <c r="O20" s="56"/>
      <c r="P20" s="56"/>
      <c r="Q20" s="56"/>
      <c r="R20" s="56"/>
      <c r="S20" s="46">
        <v>0</v>
      </c>
      <c r="T20" s="68">
        <v>12.5</v>
      </c>
      <c r="U20" s="68"/>
      <c r="V20" s="14"/>
      <c r="W20" s="46">
        <f t="shared" si="2"/>
        <v>6.25</v>
      </c>
      <c r="X20" s="51">
        <v>0</v>
      </c>
      <c r="Y20" s="46">
        <f t="shared" si="1"/>
        <v>1.25</v>
      </c>
      <c r="Z20" s="56" t="str">
        <f t="shared" si="3"/>
        <v>E</v>
      </c>
      <c r="AA20" s="75">
        <v>0.15559999999999999</v>
      </c>
      <c r="AB20" s="114"/>
    </row>
    <row r="21" spans="1:31">
      <c r="A21" s="8">
        <v>10</v>
      </c>
      <c r="B21" s="8" t="str">
        <f t="shared" si="0"/>
        <v>D3KA-38-01</v>
      </c>
      <c r="C21" s="8">
        <v>6703140065</v>
      </c>
      <c r="D21" s="8" t="s">
        <v>119</v>
      </c>
      <c r="E21" s="56">
        <v>8</v>
      </c>
      <c r="F21" s="56">
        <v>25</v>
      </c>
      <c r="G21" s="56">
        <v>4</v>
      </c>
      <c r="H21" s="56">
        <v>2</v>
      </c>
      <c r="I21" s="46">
        <f t="shared" si="4"/>
        <v>39</v>
      </c>
      <c r="J21" s="56"/>
      <c r="K21" s="56"/>
      <c r="L21" s="56"/>
      <c r="M21" s="56">
        <v>64</v>
      </c>
      <c r="N21" s="46">
        <f t="shared" si="5"/>
        <v>64</v>
      </c>
      <c r="O21" s="56"/>
      <c r="P21" s="56"/>
      <c r="Q21" s="56">
        <v>50</v>
      </c>
      <c r="R21" s="56">
        <v>22</v>
      </c>
      <c r="S21" s="46">
        <f t="shared" si="6"/>
        <v>72</v>
      </c>
      <c r="T21" s="68">
        <v>48</v>
      </c>
      <c r="U21" s="68">
        <v>93.5</v>
      </c>
      <c r="V21" s="14"/>
      <c r="W21" s="46">
        <f t="shared" si="2"/>
        <v>70.75</v>
      </c>
      <c r="X21" s="51">
        <v>59</v>
      </c>
      <c r="Y21" s="46">
        <f t="shared" si="1"/>
        <v>60.8</v>
      </c>
      <c r="Z21" s="56" t="str">
        <f t="shared" si="3"/>
        <v>BC</v>
      </c>
      <c r="AA21" s="75">
        <v>0.8</v>
      </c>
      <c r="AB21" s="114"/>
    </row>
    <row r="22" spans="1:31">
      <c r="A22" s="8">
        <v>11</v>
      </c>
      <c r="B22" s="8" t="str">
        <f t="shared" si="0"/>
        <v>D3KA-38-01</v>
      </c>
      <c r="C22" s="8">
        <v>6703140069</v>
      </c>
      <c r="D22" s="8" t="s">
        <v>120</v>
      </c>
      <c r="E22" s="56">
        <v>6</v>
      </c>
      <c r="F22" s="56">
        <v>40</v>
      </c>
      <c r="G22" s="56">
        <v>2</v>
      </c>
      <c r="H22" s="56">
        <v>8</v>
      </c>
      <c r="I22" s="46">
        <f t="shared" si="4"/>
        <v>56</v>
      </c>
      <c r="J22" s="56"/>
      <c r="K22" s="56"/>
      <c r="L22" s="56"/>
      <c r="M22" s="56">
        <v>39</v>
      </c>
      <c r="N22" s="46">
        <f t="shared" si="5"/>
        <v>39</v>
      </c>
      <c r="O22" s="56"/>
      <c r="P22" s="56"/>
      <c r="Q22" s="56">
        <v>44</v>
      </c>
      <c r="R22" s="56">
        <v>39</v>
      </c>
      <c r="S22" s="46">
        <f t="shared" si="6"/>
        <v>83</v>
      </c>
      <c r="T22" s="68">
        <v>50.5</v>
      </c>
      <c r="U22" s="68">
        <v>92.5</v>
      </c>
      <c r="V22" s="14"/>
      <c r="W22" s="46">
        <f t="shared" si="2"/>
        <v>71.5</v>
      </c>
      <c r="X22" s="51">
        <v>64</v>
      </c>
      <c r="Y22" s="46">
        <f t="shared" si="1"/>
        <v>64.650000000000006</v>
      </c>
      <c r="Z22" s="56" t="str">
        <f t="shared" si="3"/>
        <v>BC</v>
      </c>
      <c r="AA22" s="75">
        <v>0.86670000000000003</v>
      </c>
      <c r="AB22" s="114"/>
    </row>
    <row r="23" spans="1:31">
      <c r="A23" s="8">
        <v>12</v>
      </c>
      <c r="B23" s="8" t="str">
        <f t="shared" si="0"/>
        <v>D3KA-38-01</v>
      </c>
      <c r="C23" s="8">
        <v>6703140077</v>
      </c>
      <c r="D23" s="8" t="s">
        <v>121</v>
      </c>
      <c r="E23" s="56"/>
      <c r="F23" s="56"/>
      <c r="G23" s="56"/>
      <c r="H23" s="56"/>
      <c r="I23" s="46">
        <v>0</v>
      </c>
      <c r="J23" s="56"/>
      <c r="K23" s="56"/>
      <c r="L23" s="56"/>
      <c r="M23" s="56"/>
      <c r="N23" s="46">
        <v>0</v>
      </c>
      <c r="O23" s="56"/>
      <c r="P23" s="56"/>
      <c r="Q23" s="56"/>
      <c r="R23" s="56"/>
      <c r="S23" s="46">
        <v>0</v>
      </c>
      <c r="T23" s="68"/>
      <c r="U23" s="68"/>
      <c r="V23" s="14"/>
      <c r="W23" s="46">
        <f t="shared" si="2"/>
        <v>0</v>
      </c>
      <c r="X23" s="51">
        <v>16</v>
      </c>
      <c r="Y23" s="46">
        <f t="shared" si="1"/>
        <v>6.4</v>
      </c>
      <c r="Z23" s="56" t="str">
        <f t="shared" si="3"/>
        <v>E</v>
      </c>
      <c r="AA23" s="75">
        <v>0.2</v>
      </c>
      <c r="AB23" s="114"/>
    </row>
    <row r="24" spans="1:31">
      <c r="A24" s="8">
        <v>13</v>
      </c>
      <c r="B24" s="8" t="str">
        <f t="shared" si="0"/>
        <v>D3KA-38-01</v>
      </c>
      <c r="C24" s="8">
        <v>6703140085</v>
      </c>
      <c r="D24" s="8" t="s">
        <v>122</v>
      </c>
      <c r="E24" s="56">
        <v>9</v>
      </c>
      <c r="F24" s="56">
        <v>18</v>
      </c>
      <c r="G24" s="56">
        <v>13</v>
      </c>
      <c r="H24" s="56">
        <v>19</v>
      </c>
      <c r="I24" s="46">
        <f t="shared" si="4"/>
        <v>59</v>
      </c>
      <c r="J24" s="56"/>
      <c r="K24" s="56"/>
      <c r="L24" s="56"/>
      <c r="M24" s="56">
        <v>66</v>
      </c>
      <c r="N24" s="46">
        <f t="shared" si="5"/>
        <v>66</v>
      </c>
      <c r="O24" s="56"/>
      <c r="P24" s="56"/>
      <c r="Q24" s="56">
        <v>43</v>
      </c>
      <c r="R24" s="56">
        <v>45</v>
      </c>
      <c r="S24" s="46">
        <f t="shared" si="6"/>
        <v>88</v>
      </c>
      <c r="T24" s="68">
        <v>80.5</v>
      </c>
      <c r="U24" s="68">
        <v>79</v>
      </c>
      <c r="V24" s="14"/>
      <c r="W24" s="46">
        <f t="shared" si="2"/>
        <v>79.75</v>
      </c>
      <c r="X24" s="51">
        <v>85</v>
      </c>
      <c r="Y24" s="46">
        <f t="shared" si="1"/>
        <v>78.599999999999994</v>
      </c>
      <c r="Z24" s="56" t="str">
        <f t="shared" si="3"/>
        <v>AB</v>
      </c>
      <c r="AA24" s="75">
        <v>0.91110000000000002</v>
      </c>
      <c r="AB24" s="114"/>
    </row>
    <row r="25" spans="1:31" ht="67.5">
      <c r="A25" s="8">
        <v>14</v>
      </c>
      <c r="B25" s="8" t="str">
        <f t="shared" si="0"/>
        <v>D3KA-38-01</v>
      </c>
      <c r="C25" s="8">
        <v>6703140089</v>
      </c>
      <c r="D25" s="8" t="s">
        <v>123</v>
      </c>
      <c r="E25" s="56">
        <v>8</v>
      </c>
      <c r="F25" s="56">
        <v>25</v>
      </c>
      <c r="G25" s="56">
        <v>7</v>
      </c>
      <c r="H25" s="56">
        <v>19</v>
      </c>
      <c r="I25" s="46">
        <f t="shared" si="4"/>
        <v>59</v>
      </c>
      <c r="J25" s="56"/>
      <c r="K25" s="56"/>
      <c r="L25" s="56"/>
      <c r="M25" s="56">
        <v>59</v>
      </c>
      <c r="N25" s="46">
        <f t="shared" si="5"/>
        <v>59</v>
      </c>
      <c r="O25" s="56"/>
      <c r="P25" s="56"/>
      <c r="Q25" s="56">
        <v>36</v>
      </c>
      <c r="R25" s="56">
        <v>53</v>
      </c>
      <c r="S25" s="46">
        <f t="shared" si="6"/>
        <v>89</v>
      </c>
      <c r="T25" s="68">
        <v>83</v>
      </c>
      <c r="U25" s="68">
        <v>89.5</v>
      </c>
      <c r="V25" s="14"/>
      <c r="W25" s="46">
        <f t="shared" si="2"/>
        <v>86.25</v>
      </c>
      <c r="X25" s="51">
        <v>83</v>
      </c>
      <c r="Y25" s="46">
        <f t="shared" si="1"/>
        <v>78.550000000000011</v>
      </c>
      <c r="Z25" s="56" t="str">
        <f t="shared" si="3"/>
        <v>AB</v>
      </c>
      <c r="AA25" s="75">
        <v>0.93330000000000002</v>
      </c>
      <c r="AB25" s="114" t="s">
        <v>154</v>
      </c>
    </row>
    <row r="26" spans="1:31">
      <c r="A26" s="8">
        <v>15</v>
      </c>
      <c r="B26" s="8" t="str">
        <f t="shared" si="0"/>
        <v>D3KA-38-01</v>
      </c>
      <c r="C26" s="8">
        <v>6703140101</v>
      </c>
      <c r="D26" s="8" t="s">
        <v>124</v>
      </c>
      <c r="E26" s="56">
        <v>8</v>
      </c>
      <c r="F26" s="56">
        <v>18</v>
      </c>
      <c r="G26" s="56">
        <v>16</v>
      </c>
      <c r="H26" s="56">
        <v>17</v>
      </c>
      <c r="I26" s="46">
        <f t="shared" si="4"/>
        <v>59</v>
      </c>
      <c r="J26" s="56"/>
      <c r="K26" s="56"/>
      <c r="L26" s="56"/>
      <c r="M26" s="56">
        <v>76</v>
      </c>
      <c r="N26" s="46">
        <f t="shared" si="5"/>
        <v>76</v>
      </c>
      <c r="O26" s="56"/>
      <c r="P26" s="56"/>
      <c r="Q26" s="56">
        <v>45</v>
      </c>
      <c r="R26" s="56">
        <v>45</v>
      </c>
      <c r="S26" s="46">
        <f t="shared" si="6"/>
        <v>90</v>
      </c>
      <c r="T26" s="68">
        <v>73</v>
      </c>
      <c r="U26" s="68">
        <v>90</v>
      </c>
      <c r="V26" s="14"/>
      <c r="W26" s="46">
        <f t="shared" si="2"/>
        <v>81.5</v>
      </c>
      <c r="X26" s="51">
        <v>84</v>
      </c>
      <c r="Y26" s="46">
        <f t="shared" si="1"/>
        <v>79.849999999999994</v>
      </c>
      <c r="Z26" s="56" t="str">
        <f t="shared" si="3"/>
        <v>AB</v>
      </c>
      <c r="AA26" s="75">
        <v>0.9556</v>
      </c>
      <c r="AB26" s="114"/>
    </row>
    <row r="27" spans="1:31">
      <c r="A27" s="8">
        <v>16</v>
      </c>
      <c r="B27" s="8" t="str">
        <f t="shared" si="0"/>
        <v>D3KA-38-01</v>
      </c>
      <c r="C27" s="8">
        <v>6703140105</v>
      </c>
      <c r="D27" s="8" t="s">
        <v>125</v>
      </c>
      <c r="E27" s="56">
        <v>9</v>
      </c>
      <c r="F27" s="56">
        <v>18</v>
      </c>
      <c r="G27" s="56">
        <v>0</v>
      </c>
      <c r="H27" s="56">
        <v>22</v>
      </c>
      <c r="I27" s="46">
        <f t="shared" si="4"/>
        <v>49</v>
      </c>
      <c r="J27" s="56"/>
      <c r="K27" s="56"/>
      <c r="L27" s="56"/>
      <c r="M27" s="56">
        <v>64.5</v>
      </c>
      <c r="N27" s="46">
        <f t="shared" si="5"/>
        <v>64.5</v>
      </c>
      <c r="O27" s="56"/>
      <c r="P27" s="56"/>
      <c r="Q27" s="56">
        <v>21</v>
      </c>
      <c r="R27" s="56">
        <v>9</v>
      </c>
      <c r="S27" s="46">
        <f t="shared" si="6"/>
        <v>30</v>
      </c>
      <c r="T27" s="68">
        <v>45</v>
      </c>
      <c r="U27" s="68">
        <v>78</v>
      </c>
      <c r="V27" s="14"/>
      <c r="W27" s="46">
        <f t="shared" si="2"/>
        <v>61.5</v>
      </c>
      <c r="X27" s="51">
        <v>75</v>
      </c>
      <c r="Y27" s="46">
        <f t="shared" si="1"/>
        <v>60.6</v>
      </c>
      <c r="Z27" s="56" t="str">
        <f t="shared" si="3"/>
        <v>BC</v>
      </c>
      <c r="AA27" s="75">
        <v>0.88890000000000002</v>
      </c>
      <c r="AB27" s="114"/>
    </row>
    <row r="28" spans="1:31">
      <c r="A28" s="8">
        <v>17</v>
      </c>
      <c r="B28" s="8" t="str">
        <f t="shared" si="0"/>
        <v>D3KA-38-01</v>
      </c>
      <c r="C28" s="8">
        <v>6703140109</v>
      </c>
      <c r="D28" s="8" t="s">
        <v>126</v>
      </c>
      <c r="E28" s="56">
        <v>2</v>
      </c>
      <c r="F28" s="56">
        <v>8</v>
      </c>
      <c r="G28" s="56">
        <v>0</v>
      </c>
      <c r="H28" s="56">
        <v>2</v>
      </c>
      <c r="I28" s="46">
        <f t="shared" si="4"/>
        <v>12</v>
      </c>
      <c r="J28" s="56"/>
      <c r="K28" s="56"/>
      <c r="L28" s="56"/>
      <c r="M28" s="56"/>
      <c r="N28" s="46">
        <v>0</v>
      </c>
      <c r="O28" s="56"/>
      <c r="P28" s="56"/>
      <c r="Q28" s="56"/>
      <c r="R28" s="56"/>
      <c r="S28" s="46">
        <v>0</v>
      </c>
      <c r="T28" s="68">
        <v>13.75</v>
      </c>
      <c r="U28" s="68"/>
      <c r="V28" s="14"/>
      <c r="W28" s="46">
        <f t="shared" si="2"/>
        <v>6.875</v>
      </c>
      <c r="X28" s="51">
        <v>5</v>
      </c>
      <c r="Y28" s="46">
        <f t="shared" si="1"/>
        <v>5.1749999999999998</v>
      </c>
      <c r="Z28" s="56" t="str">
        <f t="shared" si="3"/>
        <v>E</v>
      </c>
      <c r="AA28" s="75">
        <v>0.24440000000000001</v>
      </c>
      <c r="AB28" s="114"/>
    </row>
    <row r="29" spans="1:31">
      <c r="A29" s="8">
        <v>18</v>
      </c>
      <c r="B29" s="8" t="str">
        <f t="shared" si="0"/>
        <v>D3KA-38-01</v>
      </c>
      <c r="C29" s="8">
        <v>6703140113</v>
      </c>
      <c r="D29" s="8" t="s">
        <v>127</v>
      </c>
      <c r="E29" s="56">
        <v>9</v>
      </c>
      <c r="F29" s="56">
        <v>20</v>
      </c>
      <c r="G29" s="56">
        <v>5</v>
      </c>
      <c r="H29" s="56">
        <v>12</v>
      </c>
      <c r="I29" s="46">
        <f t="shared" si="4"/>
        <v>46</v>
      </c>
      <c r="J29" s="56"/>
      <c r="K29" s="56"/>
      <c r="L29" s="56"/>
      <c r="M29" s="56">
        <v>61</v>
      </c>
      <c r="N29" s="46">
        <f t="shared" si="5"/>
        <v>61</v>
      </c>
      <c r="O29" s="56"/>
      <c r="P29" s="56"/>
      <c r="Q29" s="56">
        <v>25</v>
      </c>
      <c r="R29" s="56">
        <v>12</v>
      </c>
      <c r="S29" s="46">
        <f t="shared" si="6"/>
        <v>37</v>
      </c>
      <c r="T29" s="68">
        <v>32.5</v>
      </c>
      <c r="U29" s="68">
        <v>78</v>
      </c>
      <c r="V29" s="14"/>
      <c r="W29" s="46">
        <f t="shared" si="2"/>
        <v>55.25</v>
      </c>
      <c r="X29" s="51">
        <v>63</v>
      </c>
      <c r="Y29" s="46">
        <f t="shared" si="1"/>
        <v>54.800000000000004</v>
      </c>
      <c r="Z29" s="56" t="str">
        <f t="shared" si="3"/>
        <v>C</v>
      </c>
      <c r="AA29" s="75">
        <v>0.93330000000000002</v>
      </c>
      <c r="AB29" s="114"/>
    </row>
    <row r="30" spans="1:31" ht="15">
      <c r="A30" s="8">
        <v>19</v>
      </c>
      <c r="B30" s="8" t="str">
        <f t="shared" si="0"/>
        <v>D3KA-38-01</v>
      </c>
      <c r="C30" s="8">
        <v>6703140117</v>
      </c>
      <c r="D30" s="8" t="s">
        <v>128</v>
      </c>
      <c r="E30" s="56">
        <v>6</v>
      </c>
      <c r="F30" s="56">
        <v>18</v>
      </c>
      <c r="G30" s="56">
        <v>6</v>
      </c>
      <c r="H30" s="56">
        <v>14</v>
      </c>
      <c r="I30" s="46">
        <f t="shared" si="4"/>
        <v>44</v>
      </c>
      <c r="J30" s="56"/>
      <c r="K30" s="56"/>
      <c r="L30" s="56"/>
      <c r="M30" s="56">
        <v>43.5</v>
      </c>
      <c r="N30" s="46">
        <f t="shared" si="5"/>
        <v>43.5</v>
      </c>
      <c r="O30" s="56"/>
      <c r="P30" s="56"/>
      <c r="Q30" s="56">
        <v>11</v>
      </c>
      <c r="R30" s="56">
        <v>5</v>
      </c>
      <c r="S30" s="46">
        <f t="shared" si="6"/>
        <v>16</v>
      </c>
      <c r="T30" s="68">
        <v>23</v>
      </c>
      <c r="U30" s="68">
        <v>76.5</v>
      </c>
      <c r="V30" s="14"/>
      <c r="W30" s="46">
        <f t="shared" si="2"/>
        <v>49.75</v>
      </c>
      <c r="X30" s="51">
        <v>60</v>
      </c>
      <c r="Y30" s="46">
        <f t="shared" si="1"/>
        <v>47.3</v>
      </c>
      <c r="Z30" s="56" t="str">
        <f t="shared" si="3"/>
        <v>D</v>
      </c>
      <c r="AA30" s="75">
        <v>0.82220000000000004</v>
      </c>
      <c r="AB30" s="113" t="s">
        <v>155</v>
      </c>
      <c r="AC30" s="1">
        <v>46.5</v>
      </c>
      <c r="AE30" t="s">
        <v>158</v>
      </c>
    </row>
    <row r="31" spans="1:31">
      <c r="A31" s="8">
        <v>20</v>
      </c>
      <c r="B31" s="8" t="str">
        <f t="shared" si="0"/>
        <v>D3KA-38-01</v>
      </c>
      <c r="C31" s="8">
        <v>6703140121</v>
      </c>
      <c r="D31" s="8" t="s">
        <v>129</v>
      </c>
      <c r="E31" s="56">
        <v>7</v>
      </c>
      <c r="F31" s="56">
        <v>18</v>
      </c>
      <c r="G31" s="56">
        <v>1</v>
      </c>
      <c r="H31" s="56">
        <v>7</v>
      </c>
      <c r="I31" s="46">
        <f t="shared" si="4"/>
        <v>33</v>
      </c>
      <c r="J31" s="56"/>
      <c r="K31" s="56"/>
      <c r="L31" s="56"/>
      <c r="M31" s="56">
        <v>8</v>
      </c>
      <c r="N31" s="46">
        <f t="shared" si="5"/>
        <v>8</v>
      </c>
      <c r="O31" s="56"/>
      <c r="P31" s="56"/>
      <c r="Q31" s="56">
        <v>20</v>
      </c>
      <c r="R31" s="56">
        <v>33</v>
      </c>
      <c r="S31" s="46">
        <f t="shared" si="6"/>
        <v>53</v>
      </c>
      <c r="T31" s="68">
        <v>50</v>
      </c>
      <c r="U31" s="68">
        <v>73.5</v>
      </c>
      <c r="V31" s="14"/>
      <c r="W31" s="46">
        <f t="shared" si="2"/>
        <v>61.75</v>
      </c>
      <c r="X31" s="51">
        <v>65</v>
      </c>
      <c r="Y31" s="46">
        <f t="shared" si="1"/>
        <v>52.05</v>
      </c>
      <c r="Z31" s="56" t="str">
        <f t="shared" si="3"/>
        <v>C</v>
      </c>
      <c r="AA31" s="75">
        <v>0.84440000000000004</v>
      </c>
      <c r="AB31" s="114"/>
    </row>
    <row r="32" spans="1:31" ht="15">
      <c r="A32" s="8">
        <v>21</v>
      </c>
      <c r="B32" s="8" t="str">
        <f t="shared" si="0"/>
        <v>D3KA-38-01</v>
      </c>
      <c r="C32" s="8">
        <v>6703140133</v>
      </c>
      <c r="D32" s="8" t="s">
        <v>130</v>
      </c>
      <c r="E32" s="56">
        <v>7</v>
      </c>
      <c r="F32" s="56">
        <v>10</v>
      </c>
      <c r="G32" s="56">
        <v>0</v>
      </c>
      <c r="H32" s="56">
        <v>0</v>
      </c>
      <c r="I32" s="46">
        <f t="shared" si="4"/>
        <v>17</v>
      </c>
      <c r="J32" s="56"/>
      <c r="K32" s="56"/>
      <c r="L32" s="56"/>
      <c r="M32" s="56">
        <v>38.5</v>
      </c>
      <c r="N32" s="46">
        <f t="shared" si="5"/>
        <v>38.5</v>
      </c>
      <c r="O32" s="56"/>
      <c r="P32" s="56"/>
      <c r="Q32" s="81">
        <f>16+$AD$32</f>
        <v>24</v>
      </c>
      <c r="R32" s="56">
        <v>15</v>
      </c>
      <c r="S32" s="46">
        <f t="shared" si="6"/>
        <v>39</v>
      </c>
      <c r="T32" s="81">
        <f>57.5+$AD$32</f>
        <v>65.5</v>
      </c>
      <c r="U32" s="68">
        <v>66</v>
      </c>
      <c r="V32" s="14"/>
      <c r="W32" s="46">
        <f t="shared" si="2"/>
        <v>65.75</v>
      </c>
      <c r="X32" s="51">
        <v>63</v>
      </c>
      <c r="Y32" s="46">
        <f t="shared" si="1"/>
        <v>50.6</v>
      </c>
      <c r="Z32" s="56" t="str">
        <f t="shared" si="3"/>
        <v>C</v>
      </c>
      <c r="AA32" s="75">
        <v>0.93330000000000002</v>
      </c>
      <c r="AB32" s="113" t="s">
        <v>155</v>
      </c>
      <c r="AC32" s="1">
        <v>62.5</v>
      </c>
      <c r="AD32" s="1">
        <v>8</v>
      </c>
      <c r="AE32" t="s">
        <v>159</v>
      </c>
    </row>
    <row r="33" spans="1:31">
      <c r="A33" s="8">
        <v>22</v>
      </c>
      <c r="B33" s="8" t="str">
        <f t="shared" si="0"/>
        <v>D3KA-38-01</v>
      </c>
      <c r="C33" s="8">
        <v>6703140137</v>
      </c>
      <c r="D33" s="8" t="s">
        <v>131</v>
      </c>
      <c r="E33" s="56">
        <v>7</v>
      </c>
      <c r="F33" s="56">
        <v>18</v>
      </c>
      <c r="G33" s="56">
        <v>4</v>
      </c>
      <c r="H33" s="56">
        <v>10</v>
      </c>
      <c r="I33" s="46">
        <f t="shared" si="4"/>
        <v>39</v>
      </c>
      <c r="J33" s="56"/>
      <c r="K33" s="56"/>
      <c r="L33" s="56"/>
      <c r="M33" s="56">
        <v>49</v>
      </c>
      <c r="N33" s="46">
        <f t="shared" si="5"/>
        <v>49</v>
      </c>
      <c r="O33" s="56"/>
      <c r="P33" s="56"/>
      <c r="Q33" s="56">
        <v>26</v>
      </c>
      <c r="R33" s="56">
        <v>27</v>
      </c>
      <c r="S33" s="46">
        <f t="shared" si="6"/>
        <v>53</v>
      </c>
      <c r="T33" s="68">
        <v>65.5</v>
      </c>
      <c r="U33" s="68">
        <v>71.5</v>
      </c>
      <c r="V33" s="14"/>
      <c r="W33" s="46">
        <f>(T33*$T$10)+(U33*$U$10)+(V33*$V$10)</f>
        <v>68.5</v>
      </c>
      <c r="X33" s="51">
        <v>82</v>
      </c>
      <c r="Y33" s="46">
        <f t="shared" si="1"/>
        <v>65.2</v>
      </c>
      <c r="Z33" s="56" t="str">
        <f t="shared" si="3"/>
        <v>B</v>
      </c>
      <c r="AA33" s="75">
        <v>0.93330000000000002</v>
      </c>
      <c r="AB33" s="114"/>
    </row>
    <row r="34" spans="1:31">
      <c r="A34" s="8">
        <v>23</v>
      </c>
      <c r="B34" s="8" t="str">
        <f t="shared" si="0"/>
        <v>D3KA-38-01</v>
      </c>
      <c r="C34" s="62">
        <v>6703140141</v>
      </c>
      <c r="D34" s="62" t="s">
        <v>132</v>
      </c>
      <c r="E34" s="63">
        <v>2</v>
      </c>
      <c r="F34" s="63">
        <v>0</v>
      </c>
      <c r="G34" s="63">
        <v>0</v>
      </c>
      <c r="H34" s="63">
        <v>0</v>
      </c>
      <c r="I34" s="46">
        <f t="shared" si="4"/>
        <v>2</v>
      </c>
      <c r="J34" s="63"/>
      <c r="K34" s="63"/>
      <c r="L34" s="63"/>
      <c r="M34" s="63">
        <v>23.5</v>
      </c>
      <c r="N34" s="46">
        <f t="shared" si="5"/>
        <v>23.5</v>
      </c>
      <c r="O34" s="63"/>
      <c r="P34" s="63"/>
      <c r="Q34" s="63"/>
      <c r="R34" s="63"/>
      <c r="S34" s="46">
        <v>0</v>
      </c>
      <c r="T34" s="68">
        <v>36</v>
      </c>
      <c r="U34" s="68">
        <v>54.5</v>
      </c>
      <c r="V34" s="64"/>
      <c r="W34" s="46">
        <f t="shared" ref="W34:W46" si="7">(T34*$T$10)+(U34*$U$10)+(V34*$V$10)</f>
        <v>45.25</v>
      </c>
      <c r="X34" s="65">
        <v>5</v>
      </c>
      <c r="Y34" s="46">
        <f>($E$9*I34)+($J$9*N34)+($O$9*S34)+($T$9*W34)+($X$9*X34)</f>
        <v>13.700000000000001</v>
      </c>
      <c r="Z34" s="56" t="str">
        <f t="shared" si="3"/>
        <v>E</v>
      </c>
      <c r="AA34" s="75">
        <v>0.44440000000000002</v>
      </c>
      <c r="AB34" s="114"/>
    </row>
    <row r="35" spans="1:31">
      <c r="A35" s="8">
        <v>24</v>
      </c>
      <c r="B35" s="8" t="str">
        <f t="shared" si="0"/>
        <v>D3KA-38-01</v>
      </c>
      <c r="C35" s="62">
        <v>6703142097</v>
      </c>
      <c r="D35" s="62" t="s">
        <v>133</v>
      </c>
      <c r="E35" s="63">
        <v>7</v>
      </c>
      <c r="F35" s="63">
        <v>18</v>
      </c>
      <c r="G35" s="63">
        <v>10</v>
      </c>
      <c r="H35" s="63">
        <v>15</v>
      </c>
      <c r="I35" s="46">
        <f t="shared" si="4"/>
        <v>50</v>
      </c>
      <c r="J35" s="63"/>
      <c r="K35" s="63"/>
      <c r="L35" s="63"/>
      <c r="M35" s="63">
        <v>65</v>
      </c>
      <c r="N35" s="46">
        <f t="shared" si="5"/>
        <v>65</v>
      </c>
      <c r="O35" s="63"/>
      <c r="P35" s="63"/>
      <c r="Q35" s="63">
        <v>31</v>
      </c>
      <c r="R35" s="63">
        <v>36</v>
      </c>
      <c r="S35" s="46">
        <f t="shared" si="6"/>
        <v>67</v>
      </c>
      <c r="T35" s="68">
        <v>22.5</v>
      </c>
      <c r="U35" s="68">
        <v>71</v>
      </c>
      <c r="V35" s="64"/>
      <c r="W35" s="46">
        <f t="shared" si="7"/>
        <v>46.75</v>
      </c>
      <c r="X35" s="65">
        <v>60</v>
      </c>
      <c r="Y35" s="46">
        <f t="shared" si="1"/>
        <v>57.4</v>
      </c>
      <c r="Z35" s="56" t="str">
        <f t="shared" si="3"/>
        <v>C</v>
      </c>
      <c r="AA35" s="75">
        <v>0.82220000000000004</v>
      </c>
      <c r="AB35" s="114"/>
    </row>
    <row r="36" spans="1:31">
      <c r="A36" s="8">
        <v>25</v>
      </c>
      <c r="B36" s="8" t="str">
        <f t="shared" si="0"/>
        <v>D3KA-38-01</v>
      </c>
      <c r="C36" s="62">
        <v>6703142145</v>
      </c>
      <c r="D36" s="62" t="s">
        <v>134</v>
      </c>
      <c r="E36" s="63">
        <v>7</v>
      </c>
      <c r="F36" s="63">
        <v>8</v>
      </c>
      <c r="G36" s="63">
        <v>9</v>
      </c>
      <c r="H36" s="63">
        <v>18</v>
      </c>
      <c r="I36" s="46">
        <f t="shared" si="4"/>
        <v>42</v>
      </c>
      <c r="J36" s="63"/>
      <c r="K36" s="63"/>
      <c r="L36" s="63"/>
      <c r="M36" s="63">
        <v>57.5</v>
      </c>
      <c r="N36" s="46">
        <f t="shared" si="5"/>
        <v>57.5</v>
      </c>
      <c r="O36" s="63"/>
      <c r="P36" s="63"/>
      <c r="Q36" s="63">
        <v>45</v>
      </c>
      <c r="R36" s="63">
        <v>36</v>
      </c>
      <c r="S36" s="46">
        <f t="shared" si="6"/>
        <v>81</v>
      </c>
      <c r="T36" s="68">
        <v>70.5</v>
      </c>
      <c r="U36" s="68">
        <v>90</v>
      </c>
      <c r="V36" s="64"/>
      <c r="W36" s="46">
        <f t="shared" si="7"/>
        <v>80.25</v>
      </c>
      <c r="X36" s="65">
        <v>74</v>
      </c>
      <c r="Y36" s="46">
        <f t="shared" si="1"/>
        <v>69.849999999999994</v>
      </c>
      <c r="Z36" s="56" t="str">
        <f t="shared" si="3"/>
        <v>B</v>
      </c>
      <c r="AA36" s="75">
        <v>0.9778</v>
      </c>
      <c r="AB36" s="114"/>
    </row>
    <row r="37" spans="1:31" ht="22.5">
      <c r="A37" s="8">
        <v>26</v>
      </c>
      <c r="B37" s="8" t="str">
        <f t="shared" si="0"/>
        <v>D3KA-38-01</v>
      </c>
      <c r="C37" s="62">
        <v>6703144001</v>
      </c>
      <c r="D37" s="62" t="s">
        <v>135</v>
      </c>
      <c r="E37" s="63">
        <v>8</v>
      </c>
      <c r="F37" s="63">
        <v>18</v>
      </c>
      <c r="G37" s="63">
        <v>10</v>
      </c>
      <c r="H37" s="63">
        <v>11</v>
      </c>
      <c r="I37" s="46">
        <f t="shared" si="4"/>
        <v>47</v>
      </c>
      <c r="J37" s="63"/>
      <c r="K37" s="63"/>
      <c r="L37" s="63"/>
      <c r="M37" s="63">
        <v>64</v>
      </c>
      <c r="N37" s="46">
        <f t="shared" si="5"/>
        <v>64</v>
      </c>
      <c r="O37" s="63"/>
      <c r="P37" s="63"/>
      <c r="Q37" s="63">
        <v>38</v>
      </c>
      <c r="R37" s="63">
        <v>33</v>
      </c>
      <c r="S37" s="46">
        <f t="shared" si="6"/>
        <v>71</v>
      </c>
      <c r="T37" s="68">
        <v>73</v>
      </c>
      <c r="U37" s="68"/>
      <c r="V37" s="64"/>
      <c r="W37" s="46">
        <f t="shared" si="7"/>
        <v>36.5</v>
      </c>
      <c r="X37" s="76">
        <v>80</v>
      </c>
      <c r="Y37" s="46">
        <f t="shared" si="1"/>
        <v>63.400000000000006</v>
      </c>
      <c r="Z37" s="56" t="str">
        <f t="shared" si="3"/>
        <v>BC</v>
      </c>
      <c r="AA37" s="75">
        <v>0.86670000000000003</v>
      </c>
      <c r="AB37" s="114" t="s">
        <v>156</v>
      </c>
    </row>
    <row r="38" spans="1:31" ht="67.5">
      <c r="A38" s="8">
        <v>27</v>
      </c>
      <c r="B38" s="8" t="str">
        <f t="shared" si="0"/>
        <v>D3KA-38-01</v>
      </c>
      <c r="C38" s="62">
        <v>6703144005</v>
      </c>
      <c r="D38" s="62" t="s">
        <v>136</v>
      </c>
      <c r="E38" s="63">
        <v>6</v>
      </c>
      <c r="F38" s="63">
        <v>18</v>
      </c>
      <c r="G38" s="63">
        <v>4</v>
      </c>
      <c r="H38" s="63">
        <v>8</v>
      </c>
      <c r="I38" s="46">
        <f t="shared" si="4"/>
        <v>36</v>
      </c>
      <c r="J38" s="63"/>
      <c r="K38" s="63"/>
      <c r="L38" s="63"/>
      <c r="M38" s="63">
        <v>39</v>
      </c>
      <c r="N38" s="46">
        <f t="shared" si="5"/>
        <v>39</v>
      </c>
      <c r="O38" s="63"/>
      <c r="P38" s="63"/>
      <c r="Q38" s="63">
        <v>34</v>
      </c>
      <c r="R38" s="63">
        <v>56</v>
      </c>
      <c r="S38" s="46">
        <f t="shared" si="6"/>
        <v>90</v>
      </c>
      <c r="T38" s="68">
        <v>75.5</v>
      </c>
      <c r="U38" s="68">
        <v>92</v>
      </c>
      <c r="V38" s="64"/>
      <c r="W38" s="46">
        <f t="shared" si="7"/>
        <v>83.75</v>
      </c>
      <c r="X38" s="65">
        <v>81</v>
      </c>
      <c r="Y38" s="46">
        <f t="shared" si="1"/>
        <v>71.949999999999989</v>
      </c>
      <c r="Z38" s="56" t="str">
        <f t="shared" si="3"/>
        <v>AB</v>
      </c>
      <c r="AA38" s="75">
        <v>0.93330000000000002</v>
      </c>
      <c r="AB38" s="114" t="s">
        <v>153</v>
      </c>
    </row>
    <row r="39" spans="1:31">
      <c r="A39" s="8">
        <v>28</v>
      </c>
      <c r="B39" s="8" t="str">
        <f t="shared" si="0"/>
        <v>D3KA-38-01</v>
      </c>
      <c r="C39" s="62">
        <v>6703144013</v>
      </c>
      <c r="D39" s="62" t="s">
        <v>137</v>
      </c>
      <c r="E39" s="63">
        <v>3</v>
      </c>
      <c r="F39" s="63">
        <v>18</v>
      </c>
      <c r="G39" s="63">
        <v>8</v>
      </c>
      <c r="H39" s="63">
        <v>7</v>
      </c>
      <c r="I39" s="46">
        <f t="shared" si="4"/>
        <v>36</v>
      </c>
      <c r="J39" s="63"/>
      <c r="K39" s="63"/>
      <c r="L39" s="63"/>
      <c r="M39" s="63">
        <v>58.5</v>
      </c>
      <c r="N39" s="46">
        <f t="shared" si="5"/>
        <v>58.5</v>
      </c>
      <c r="O39" s="63"/>
      <c r="P39" s="63"/>
      <c r="Q39" s="82">
        <f>$AD$39</f>
        <v>18</v>
      </c>
      <c r="R39" s="63"/>
      <c r="S39" s="46">
        <f t="shared" si="6"/>
        <v>18</v>
      </c>
      <c r="T39" s="81">
        <f>60+$AD$39</f>
        <v>78</v>
      </c>
      <c r="U39" s="68">
        <v>74.5</v>
      </c>
      <c r="V39" s="64"/>
      <c r="W39" s="46">
        <f t="shared" si="7"/>
        <v>76.25</v>
      </c>
      <c r="X39" s="65">
        <v>53</v>
      </c>
      <c r="Y39" s="46">
        <f t="shared" si="1"/>
        <v>50.400000000000006</v>
      </c>
      <c r="Z39" s="56" t="str">
        <f t="shared" si="3"/>
        <v>C</v>
      </c>
      <c r="AA39" s="75">
        <v>0.71109999999999995</v>
      </c>
      <c r="AB39" s="113" t="s">
        <v>155</v>
      </c>
      <c r="AC39" s="1">
        <v>69</v>
      </c>
      <c r="AD39" s="1">
        <v>18</v>
      </c>
      <c r="AE39" s="1" t="s">
        <v>160</v>
      </c>
    </row>
    <row r="40" spans="1:31">
      <c r="A40" s="8">
        <v>29</v>
      </c>
      <c r="B40" s="8" t="str">
        <f t="shared" si="0"/>
        <v>D3KA-38-01</v>
      </c>
      <c r="C40" s="62">
        <v>6703144021</v>
      </c>
      <c r="D40" s="62" t="s">
        <v>138</v>
      </c>
      <c r="E40" s="63">
        <v>9</v>
      </c>
      <c r="F40" s="63">
        <v>10</v>
      </c>
      <c r="G40" s="63">
        <v>4</v>
      </c>
      <c r="H40" s="63">
        <v>3</v>
      </c>
      <c r="I40" s="46">
        <f t="shared" si="4"/>
        <v>26</v>
      </c>
      <c r="J40" s="63"/>
      <c r="K40" s="63"/>
      <c r="L40" s="63"/>
      <c r="M40" s="63">
        <v>42</v>
      </c>
      <c r="N40" s="46">
        <f t="shared" si="5"/>
        <v>42</v>
      </c>
      <c r="O40" s="63"/>
      <c r="P40" s="63"/>
      <c r="Q40" s="63">
        <v>40</v>
      </c>
      <c r="R40" s="63">
        <v>31</v>
      </c>
      <c r="S40" s="46">
        <f t="shared" si="6"/>
        <v>71</v>
      </c>
      <c r="T40" s="68">
        <v>75</v>
      </c>
      <c r="U40" s="68">
        <v>83</v>
      </c>
      <c r="V40" s="64"/>
      <c r="W40" s="46">
        <f t="shared" si="7"/>
        <v>79</v>
      </c>
      <c r="X40" s="65">
        <v>68</v>
      </c>
      <c r="Y40" s="46">
        <f t="shared" si="1"/>
        <v>61.75</v>
      </c>
      <c r="Z40" s="56" t="str">
        <f t="shared" si="3"/>
        <v>BC</v>
      </c>
      <c r="AA40" s="75">
        <v>0.93330000000000002</v>
      </c>
      <c r="AB40" s="114"/>
    </row>
    <row r="41" spans="1:31">
      <c r="A41" s="8">
        <v>30</v>
      </c>
      <c r="B41" s="8" t="str">
        <f t="shared" si="0"/>
        <v>D3KA-38-01</v>
      </c>
      <c r="C41" s="62">
        <v>6703144029</v>
      </c>
      <c r="D41" s="62" t="s">
        <v>139</v>
      </c>
      <c r="E41" s="63">
        <v>7</v>
      </c>
      <c r="F41" s="63">
        <v>18</v>
      </c>
      <c r="G41" s="63">
        <v>4</v>
      </c>
      <c r="H41" s="63">
        <v>14</v>
      </c>
      <c r="I41" s="46">
        <f t="shared" si="4"/>
        <v>43</v>
      </c>
      <c r="J41" s="63"/>
      <c r="K41" s="63"/>
      <c r="L41" s="63"/>
      <c r="M41" s="63">
        <v>42</v>
      </c>
      <c r="N41" s="46">
        <f t="shared" si="5"/>
        <v>42</v>
      </c>
      <c r="O41" s="63"/>
      <c r="P41" s="63"/>
      <c r="Q41" s="63">
        <v>28</v>
      </c>
      <c r="R41" s="63">
        <v>18</v>
      </c>
      <c r="S41" s="46">
        <f t="shared" si="6"/>
        <v>46</v>
      </c>
      <c r="T41" s="68">
        <v>27.5</v>
      </c>
      <c r="U41" s="68">
        <v>70</v>
      </c>
      <c r="V41" s="64"/>
      <c r="W41" s="46">
        <f t="shared" si="7"/>
        <v>48.75</v>
      </c>
      <c r="X41" s="65">
        <v>60</v>
      </c>
      <c r="Y41" s="46">
        <f t="shared" si="1"/>
        <v>51.3</v>
      </c>
      <c r="Z41" s="56" t="str">
        <f t="shared" si="3"/>
        <v>C</v>
      </c>
      <c r="AA41" s="75">
        <v>0.82220000000000004</v>
      </c>
      <c r="AB41" s="114"/>
    </row>
    <row r="42" spans="1:31">
      <c r="A42" s="8">
        <v>31</v>
      </c>
      <c r="B42" s="8" t="str">
        <f t="shared" si="0"/>
        <v>D3KA-38-01</v>
      </c>
      <c r="C42" s="62">
        <v>6703144033</v>
      </c>
      <c r="D42" s="62" t="s">
        <v>140</v>
      </c>
      <c r="E42" s="63">
        <v>5</v>
      </c>
      <c r="F42" s="63">
        <v>8</v>
      </c>
      <c r="G42" s="63">
        <v>0</v>
      </c>
      <c r="H42" s="63">
        <v>0</v>
      </c>
      <c r="I42" s="46">
        <f t="shared" si="4"/>
        <v>13</v>
      </c>
      <c r="J42" s="63"/>
      <c r="K42" s="63"/>
      <c r="L42" s="63"/>
      <c r="M42" s="63">
        <v>24</v>
      </c>
      <c r="N42" s="46">
        <f t="shared" si="5"/>
        <v>24</v>
      </c>
      <c r="O42" s="63"/>
      <c r="P42" s="63"/>
      <c r="Q42" s="63"/>
      <c r="R42" s="63"/>
      <c r="S42" s="46">
        <v>0</v>
      </c>
      <c r="T42" s="68">
        <v>17.5</v>
      </c>
      <c r="U42" s="68"/>
      <c r="V42" s="64"/>
      <c r="W42" s="46">
        <f t="shared" si="7"/>
        <v>8.75</v>
      </c>
      <c r="X42" s="65">
        <v>31</v>
      </c>
      <c r="Y42" s="46">
        <f t="shared" si="1"/>
        <v>18.5</v>
      </c>
      <c r="Z42" s="56" t="str">
        <f t="shared" si="3"/>
        <v>E</v>
      </c>
      <c r="AA42" s="75">
        <v>0.75560000000000005</v>
      </c>
      <c r="AB42" s="113" t="s">
        <v>155</v>
      </c>
    </row>
    <row r="43" spans="1:31">
      <c r="A43" s="8">
        <v>32</v>
      </c>
      <c r="B43" s="8" t="str">
        <f t="shared" si="0"/>
        <v>D3KA-38-01</v>
      </c>
      <c r="C43" s="62">
        <v>6703144053</v>
      </c>
      <c r="D43" s="62" t="s">
        <v>141</v>
      </c>
      <c r="E43" s="63">
        <v>5</v>
      </c>
      <c r="F43" s="63">
        <v>30</v>
      </c>
      <c r="G43" s="63">
        <v>9</v>
      </c>
      <c r="H43" s="63">
        <v>9</v>
      </c>
      <c r="I43" s="46">
        <f t="shared" si="4"/>
        <v>53</v>
      </c>
      <c r="J43" s="63"/>
      <c r="K43" s="63"/>
      <c r="L43" s="63"/>
      <c r="M43" s="63">
        <v>65.5</v>
      </c>
      <c r="N43" s="46">
        <f t="shared" si="5"/>
        <v>65.5</v>
      </c>
      <c r="O43" s="63"/>
      <c r="P43" s="63"/>
      <c r="Q43" s="63">
        <v>40</v>
      </c>
      <c r="R43" s="63">
        <v>45</v>
      </c>
      <c r="S43" s="46">
        <f t="shared" si="6"/>
        <v>85</v>
      </c>
      <c r="T43" s="68">
        <v>80</v>
      </c>
      <c r="U43" s="68">
        <v>89.5</v>
      </c>
      <c r="V43" s="64"/>
      <c r="W43" s="46">
        <f t="shared" si="7"/>
        <v>84.75</v>
      </c>
      <c r="X43" s="65">
        <v>72</v>
      </c>
      <c r="Y43" s="46">
        <f t="shared" si="1"/>
        <v>73</v>
      </c>
      <c r="Z43" s="56" t="str">
        <f t="shared" si="3"/>
        <v>AB</v>
      </c>
      <c r="AA43" s="75">
        <v>0.91110000000000002</v>
      </c>
      <c r="AB43" s="114"/>
    </row>
    <row r="44" spans="1:31" ht="22.5">
      <c r="A44" s="8">
        <v>33</v>
      </c>
      <c r="B44" s="8" t="str">
        <f t="shared" si="0"/>
        <v>D3KA-38-01</v>
      </c>
      <c r="C44" s="62">
        <v>6703144061</v>
      </c>
      <c r="D44" s="62" t="s">
        <v>142</v>
      </c>
      <c r="E44" s="63">
        <v>6</v>
      </c>
      <c r="F44" s="63">
        <v>18</v>
      </c>
      <c r="G44" s="63">
        <v>12</v>
      </c>
      <c r="H44" s="63">
        <v>10</v>
      </c>
      <c r="I44" s="46">
        <f t="shared" si="4"/>
        <v>46</v>
      </c>
      <c r="J44" s="63"/>
      <c r="K44" s="63"/>
      <c r="L44" s="63"/>
      <c r="M44" s="63">
        <v>70</v>
      </c>
      <c r="N44" s="46">
        <f t="shared" si="5"/>
        <v>70</v>
      </c>
      <c r="O44" s="63"/>
      <c r="P44" s="63"/>
      <c r="Q44" s="63">
        <v>36</v>
      </c>
      <c r="R44" s="63">
        <v>31</v>
      </c>
      <c r="S44" s="46">
        <f t="shared" si="6"/>
        <v>67</v>
      </c>
      <c r="T44" s="68">
        <v>43.75</v>
      </c>
      <c r="U44" s="68">
        <v>76</v>
      </c>
      <c r="V44" s="64"/>
      <c r="W44" s="46">
        <f t="shared" si="7"/>
        <v>59.875</v>
      </c>
      <c r="X44" s="76">
        <v>52</v>
      </c>
      <c r="Y44" s="46">
        <f t="shared" si="1"/>
        <v>56.724999999999994</v>
      </c>
      <c r="Z44" s="56" t="str">
        <f t="shared" si="3"/>
        <v>C</v>
      </c>
      <c r="AA44" s="75">
        <v>0.77780000000000005</v>
      </c>
      <c r="AB44" s="114" t="s">
        <v>156</v>
      </c>
    </row>
    <row r="45" spans="1:31" ht="15">
      <c r="A45" s="8">
        <v>34</v>
      </c>
      <c r="B45" s="8" t="str">
        <f t="shared" si="0"/>
        <v>D3KA-38-01</v>
      </c>
      <c r="C45" s="62">
        <v>6703144073</v>
      </c>
      <c r="D45" s="62" t="s">
        <v>143</v>
      </c>
      <c r="E45" s="63">
        <v>8</v>
      </c>
      <c r="F45" s="63">
        <v>10</v>
      </c>
      <c r="G45" s="63">
        <v>4</v>
      </c>
      <c r="H45" s="63">
        <v>3</v>
      </c>
      <c r="I45" s="46">
        <f t="shared" si="4"/>
        <v>25</v>
      </c>
      <c r="J45" s="63"/>
      <c r="K45" s="63"/>
      <c r="L45" s="63"/>
      <c r="M45" s="63">
        <v>55.5</v>
      </c>
      <c r="N45" s="46">
        <f t="shared" si="5"/>
        <v>55.5</v>
      </c>
      <c r="O45" s="63"/>
      <c r="P45" s="63"/>
      <c r="Q45" s="82">
        <f>20.5+$AD$45</f>
        <v>27.5</v>
      </c>
      <c r="R45" s="63">
        <v>39</v>
      </c>
      <c r="S45" s="46">
        <f t="shared" si="6"/>
        <v>66.5</v>
      </c>
      <c r="T45" s="81">
        <f>70.25+$AD$45</f>
        <v>77.25</v>
      </c>
      <c r="U45" s="68"/>
      <c r="V45" s="64"/>
      <c r="W45" s="46">
        <f t="shared" si="7"/>
        <v>38.625</v>
      </c>
      <c r="X45" s="65">
        <v>58</v>
      </c>
      <c r="Y45" s="46">
        <f t="shared" si="1"/>
        <v>50.2</v>
      </c>
      <c r="Z45" s="56" t="str">
        <f t="shared" si="3"/>
        <v>C</v>
      </c>
      <c r="AA45" s="75">
        <v>0.91110000000000002</v>
      </c>
      <c r="AB45" s="113" t="s">
        <v>155</v>
      </c>
      <c r="AC45" s="1">
        <v>64.5</v>
      </c>
      <c r="AD45" s="1">
        <v>7</v>
      </c>
      <c r="AE45" t="s">
        <v>161</v>
      </c>
    </row>
    <row r="46" spans="1:31" ht="15">
      <c r="A46" s="8">
        <v>35</v>
      </c>
      <c r="B46" s="8" t="str">
        <f t="shared" si="0"/>
        <v>D3KA-38-01</v>
      </c>
      <c r="C46" s="62">
        <v>6703144081</v>
      </c>
      <c r="D46" s="62" t="s">
        <v>144</v>
      </c>
      <c r="E46" s="63">
        <v>5</v>
      </c>
      <c r="F46" s="63">
        <v>8</v>
      </c>
      <c r="G46" s="63">
        <v>2</v>
      </c>
      <c r="H46" s="63">
        <v>0</v>
      </c>
      <c r="I46" s="46">
        <f t="shared" si="4"/>
        <v>15</v>
      </c>
      <c r="J46" s="63"/>
      <c r="K46" s="63"/>
      <c r="L46" s="63"/>
      <c r="M46" s="63">
        <v>35</v>
      </c>
      <c r="N46" s="46">
        <f t="shared" si="5"/>
        <v>35</v>
      </c>
      <c r="O46" s="63"/>
      <c r="P46" s="63"/>
      <c r="Q46" s="82">
        <f>22+$AD$46</f>
        <v>68</v>
      </c>
      <c r="R46" s="63">
        <v>3</v>
      </c>
      <c r="S46" s="46">
        <f t="shared" si="6"/>
        <v>71</v>
      </c>
      <c r="T46" s="81">
        <f>7.5+$AD$46</f>
        <v>53.5</v>
      </c>
      <c r="U46" s="68">
        <v>57</v>
      </c>
      <c r="V46" s="64"/>
      <c r="W46" s="46">
        <f t="shared" si="7"/>
        <v>55.25</v>
      </c>
      <c r="X46" s="65">
        <v>57</v>
      </c>
      <c r="Y46" s="46">
        <f t="shared" si="1"/>
        <v>50.25</v>
      </c>
      <c r="Z46" s="56" t="str">
        <f t="shared" si="3"/>
        <v>C</v>
      </c>
      <c r="AA46" s="75">
        <v>0.77780000000000005</v>
      </c>
      <c r="AB46" s="113" t="s">
        <v>155</v>
      </c>
      <c r="AC46" s="1">
        <v>53.5</v>
      </c>
      <c r="AD46" s="1">
        <v>46</v>
      </c>
      <c r="AE46" t="s">
        <v>162</v>
      </c>
    </row>
    <row r="47" spans="1:31">
      <c r="A47" s="8">
        <v>36</v>
      </c>
      <c r="B47" s="8" t="str">
        <f t="shared" si="0"/>
        <v>D3KA-38-01</v>
      </c>
      <c r="C47" s="62">
        <v>6703144125</v>
      </c>
      <c r="D47" s="62" t="s">
        <v>145</v>
      </c>
      <c r="E47" s="63">
        <v>6</v>
      </c>
      <c r="F47" s="63">
        <v>18</v>
      </c>
      <c r="G47" s="63">
        <v>12</v>
      </c>
      <c r="H47" s="63">
        <v>14</v>
      </c>
      <c r="I47" s="46">
        <f t="shared" si="4"/>
        <v>50</v>
      </c>
      <c r="J47" s="63"/>
      <c r="K47" s="63"/>
      <c r="L47" s="63"/>
      <c r="M47" s="63">
        <v>54</v>
      </c>
      <c r="N47" s="46">
        <f t="shared" ref="N47" si="8">SUM(J47:M47)</f>
        <v>54</v>
      </c>
      <c r="O47" s="63"/>
      <c r="P47" s="63"/>
      <c r="Q47" s="63">
        <v>45</v>
      </c>
      <c r="R47" s="63">
        <v>43</v>
      </c>
      <c r="S47" s="46">
        <f t="shared" ref="S47" si="9">SUM(O47:R47)</f>
        <v>88</v>
      </c>
      <c r="T47" s="68">
        <v>22.5</v>
      </c>
      <c r="U47" s="68">
        <v>80.5</v>
      </c>
      <c r="V47" s="64"/>
      <c r="W47" s="46">
        <f t="shared" ref="W47" si="10">(T47*$T$10)+(U47*$U$10)+(V47*$V$10)</f>
        <v>51.5</v>
      </c>
      <c r="X47" s="65">
        <v>73</v>
      </c>
      <c r="Y47" s="46">
        <f t="shared" ref="Y47" si="11">($E$9*I47)+($J$9*N47)+($O$9*S47)+($T$9*W47)+($X$9*X47)</f>
        <v>65.600000000000009</v>
      </c>
      <c r="Z47" s="56" t="str">
        <f t="shared" ref="Z47" si="12">IF(Y47&gt;80,"A",IF(AND(Y47&lt;=80,Y47&gt;70),"AB",IF(AND(Y47&lt;=70,Y47&gt;65),"B",IF(AND(Y47&lt;=65,Y47&gt;60),"BC",IF(AND(Y47&lt;=60,Y47&gt;50),"C",IF(AND(Y47&lt;=50,Y47&gt;40),"D",IF(Y47&lt;=40,"E","")))))))</f>
        <v>B</v>
      </c>
      <c r="AA47" s="75">
        <v>0.93330000000000002</v>
      </c>
      <c r="AB47" s="114"/>
    </row>
    <row r="48" spans="1:31" ht="67.5">
      <c r="A48" s="8">
        <v>37</v>
      </c>
      <c r="B48" s="8" t="str">
        <f t="shared" si="0"/>
        <v>D3KA-38-01</v>
      </c>
      <c r="C48" s="62">
        <v>6703144129</v>
      </c>
      <c r="D48" s="62" t="s">
        <v>146</v>
      </c>
      <c r="E48" s="63">
        <v>7</v>
      </c>
      <c r="F48" s="63">
        <v>40</v>
      </c>
      <c r="G48" s="63">
        <v>16</v>
      </c>
      <c r="H48" s="63">
        <v>20</v>
      </c>
      <c r="I48" s="46">
        <f t="shared" si="4"/>
        <v>83</v>
      </c>
      <c r="J48" s="63"/>
      <c r="K48" s="63"/>
      <c r="L48" s="63"/>
      <c r="M48" s="63">
        <f>84+10</f>
        <v>94</v>
      </c>
      <c r="N48" s="46">
        <f t="shared" ref="N48" si="13">SUM(J48:M48)</f>
        <v>94</v>
      </c>
      <c r="O48" s="63"/>
      <c r="P48" s="63"/>
      <c r="Q48" s="63">
        <f>38+10</f>
        <v>48</v>
      </c>
      <c r="R48" s="63">
        <v>50</v>
      </c>
      <c r="S48" s="46">
        <f t="shared" ref="S48" si="14">SUM(O48:R48)</f>
        <v>98</v>
      </c>
      <c r="T48" s="68">
        <v>79.25</v>
      </c>
      <c r="U48" s="68">
        <v>93</v>
      </c>
      <c r="V48" s="64"/>
      <c r="W48" s="46">
        <f t="shared" ref="W48" si="15">(T48*$T$10)+(U48*$U$10)+(V48*$V$10)</f>
        <v>86.125</v>
      </c>
      <c r="X48" s="65">
        <v>86</v>
      </c>
      <c r="Y48" s="46">
        <f t="shared" ref="Y48" si="16">($E$9*I48)+($J$9*N48)+($O$9*S48)+($T$9*W48)+($X$9*X48)</f>
        <v>88.174999999999997</v>
      </c>
      <c r="Z48" s="56" t="str">
        <f t="shared" ref="Z48" si="17">IF(Y48&gt;80,"A",IF(AND(Y48&lt;=80,Y48&gt;70),"AB",IF(AND(Y48&lt;=70,Y48&gt;65),"B",IF(AND(Y48&lt;=65,Y48&gt;60),"BC",IF(AND(Y48&lt;=60,Y48&gt;50),"C",IF(AND(Y48&lt;=50,Y48&gt;40),"D",IF(Y48&lt;=40,"E","")))))))</f>
        <v>A</v>
      </c>
      <c r="AA48" s="75">
        <v>0.88890000000000002</v>
      </c>
      <c r="AB48" s="114" t="s">
        <v>152</v>
      </c>
    </row>
    <row r="49" spans="1:28">
      <c r="A49" s="8"/>
      <c r="B49" s="62"/>
      <c r="C49" s="62"/>
      <c r="D49" s="62"/>
      <c r="E49" s="63"/>
      <c r="F49" s="63"/>
      <c r="G49" s="63"/>
      <c r="H49" s="63"/>
      <c r="I49" s="46"/>
      <c r="J49" s="63"/>
      <c r="K49" s="63"/>
      <c r="L49" s="63"/>
      <c r="M49" s="63"/>
      <c r="N49" s="46"/>
      <c r="O49" s="63"/>
      <c r="P49" s="63"/>
      <c r="Q49" s="63"/>
      <c r="R49" s="63"/>
      <c r="S49" s="46"/>
      <c r="T49" s="63"/>
      <c r="U49" s="63"/>
      <c r="V49" s="64"/>
      <c r="W49" s="46"/>
      <c r="X49" s="65"/>
      <c r="Y49" s="46"/>
      <c r="Z49" s="56"/>
      <c r="AA49" s="13"/>
      <c r="AB49" s="114"/>
    </row>
    <row r="50" spans="1:28">
      <c r="A50" s="8"/>
      <c r="B50" s="62"/>
      <c r="C50" s="62"/>
      <c r="D50" s="62"/>
      <c r="E50" s="63"/>
      <c r="F50" s="63"/>
      <c r="G50" s="63"/>
      <c r="H50" s="63"/>
      <c r="I50" s="46"/>
      <c r="J50" s="63"/>
      <c r="K50" s="63"/>
      <c r="L50" s="63"/>
      <c r="M50" s="63"/>
      <c r="N50" s="46"/>
      <c r="O50" s="63"/>
      <c r="P50" s="63"/>
      <c r="Q50" s="63"/>
      <c r="R50" s="63"/>
      <c r="S50" s="46"/>
      <c r="T50" s="63"/>
      <c r="U50" s="63"/>
      <c r="V50" s="64"/>
      <c r="W50" s="46"/>
      <c r="X50" s="65"/>
      <c r="Y50" s="46"/>
      <c r="Z50" s="56"/>
      <c r="AA50" s="13"/>
      <c r="AB50" s="114"/>
    </row>
    <row r="51" spans="1:28" ht="13.5" thickBot="1">
      <c r="A51" s="37"/>
      <c r="B51" s="37"/>
      <c r="C51" s="37"/>
      <c r="D51" s="37"/>
      <c r="E51" s="38"/>
      <c r="F51" s="38"/>
      <c r="G51" s="38"/>
      <c r="H51" s="38"/>
      <c r="I51" s="47"/>
      <c r="J51" s="38"/>
      <c r="K51" s="38"/>
      <c r="L51" s="38"/>
      <c r="M51" s="38"/>
      <c r="N51" s="47"/>
      <c r="O51" s="38"/>
      <c r="P51" s="38"/>
      <c r="Q51" s="38"/>
      <c r="R51" s="38"/>
      <c r="S51" s="47"/>
      <c r="T51" s="38"/>
      <c r="U51" s="38"/>
      <c r="V51" s="53"/>
      <c r="W51" s="47"/>
      <c r="X51" s="54"/>
      <c r="Y51" s="47"/>
      <c r="Z51" s="38"/>
      <c r="AA51" s="52"/>
      <c r="AB51" s="124"/>
    </row>
    <row r="52" spans="1:28" ht="13.5" thickTop="1">
      <c r="A52" s="35"/>
      <c r="B52" s="35"/>
      <c r="C52" s="35"/>
      <c r="D52" s="35" t="s">
        <v>4</v>
      </c>
      <c r="E52" s="36">
        <f t="shared" ref="E52:N52" si="18">AVERAGE(E12:E51)</f>
        <v>6.5</v>
      </c>
      <c r="F52" s="36">
        <f t="shared" si="18"/>
        <v>16.647058823529413</v>
      </c>
      <c r="G52" s="36">
        <f t="shared" si="18"/>
        <v>5.2941176470588234</v>
      </c>
      <c r="H52" s="36">
        <f t="shared" si="18"/>
        <v>8.882352941176471</v>
      </c>
      <c r="I52" s="48">
        <f t="shared" si="18"/>
        <v>34.297297297297298</v>
      </c>
      <c r="J52" s="36"/>
      <c r="K52" s="36"/>
      <c r="L52" s="36"/>
      <c r="M52" s="36">
        <f t="shared" si="18"/>
        <v>49.265625</v>
      </c>
      <c r="N52" s="48">
        <f t="shared" si="18"/>
        <v>42.608108108108105</v>
      </c>
      <c r="O52" s="36"/>
      <c r="P52" s="36"/>
      <c r="Q52" s="36">
        <f t="shared" ref="P52:S52" si="19">AVERAGE(Q12:Q51)</f>
        <v>34.896551724137929</v>
      </c>
      <c r="R52" s="36">
        <f>AVERAGE(R12:R51)</f>
        <v>29.892857142857142</v>
      </c>
      <c r="S52" s="48">
        <f t="shared" si="19"/>
        <v>49.972972972972975</v>
      </c>
      <c r="T52" s="36"/>
      <c r="U52" s="36"/>
      <c r="V52" s="36"/>
      <c r="W52" s="48">
        <f>AVERAGE(W12:W51)</f>
        <v>53.385135135135137</v>
      </c>
      <c r="X52" s="115">
        <f>AVERAGE(X12:X51)</f>
        <v>54.405405405405403</v>
      </c>
      <c r="Y52" s="115">
        <f>AVERAGE(Y12:Y51)</f>
        <v>49.340540540540538</v>
      </c>
      <c r="Z52" s="36"/>
      <c r="AA52" s="36"/>
      <c r="AB52" s="123"/>
    </row>
    <row r="53" spans="1:28">
      <c r="A53" s="40" t="s">
        <v>66</v>
      </c>
    </row>
    <row r="55" spans="1:28">
      <c r="A55" s="1" t="s">
        <v>48</v>
      </c>
      <c r="F55" s="15"/>
      <c r="G55" s="43" t="s">
        <v>30</v>
      </c>
      <c r="H55" s="16"/>
      <c r="I55" s="16"/>
      <c r="J55" s="16"/>
      <c r="K55" s="16"/>
      <c r="L55" s="16"/>
      <c r="M55" s="16"/>
      <c r="N55" s="16"/>
      <c r="O55" s="17"/>
    </row>
    <row r="56" spans="1:28">
      <c r="A56" s="1" t="s">
        <v>49</v>
      </c>
      <c r="F56" s="59"/>
      <c r="G56" s="19" t="s">
        <v>56</v>
      </c>
      <c r="H56" s="20"/>
      <c r="I56" s="20"/>
      <c r="J56" s="20"/>
      <c r="K56" s="20"/>
      <c r="L56" s="20"/>
      <c r="M56" s="20"/>
      <c r="N56" s="20"/>
      <c r="O56" s="60"/>
    </row>
    <row r="57" spans="1:28" ht="12.75" customHeight="1">
      <c r="A57" s="4"/>
      <c r="B57" s="4"/>
      <c r="C57" s="5" t="s">
        <v>46</v>
      </c>
      <c r="D57" s="6" t="s">
        <v>47</v>
      </c>
      <c r="F57" s="59"/>
      <c r="G57" s="7" t="s">
        <v>50</v>
      </c>
      <c r="H57" s="7" t="s">
        <v>51</v>
      </c>
      <c r="I57" s="7" t="s">
        <v>52</v>
      </c>
      <c r="J57" s="20"/>
      <c r="K57" s="20"/>
      <c r="L57" s="20"/>
      <c r="M57" s="20"/>
      <c r="N57" s="20"/>
      <c r="O57" s="60"/>
    </row>
    <row r="58" spans="1:28" ht="12.75" customHeight="1">
      <c r="A58" s="10"/>
      <c r="B58" s="11"/>
      <c r="C58" s="12" t="s">
        <v>32</v>
      </c>
      <c r="D58" s="56" t="s">
        <v>39</v>
      </c>
      <c r="F58" s="59"/>
      <c r="G58" s="56" t="s">
        <v>39</v>
      </c>
      <c r="H58" s="56">
        <f>COUNTIF($Z$12:$Z$51,G58)</f>
        <v>1</v>
      </c>
      <c r="I58" s="13">
        <f t="shared" ref="I58:I63" si="20">H58/SUM($H$58:$H$64)</f>
        <v>2.7027027027027029E-2</v>
      </c>
      <c r="J58" s="20">
        <v>2</v>
      </c>
      <c r="K58" s="20"/>
      <c r="L58" s="20"/>
      <c r="M58" s="20"/>
      <c r="N58" s="20"/>
      <c r="O58" s="60"/>
    </row>
    <row r="59" spans="1:28">
      <c r="A59" s="10"/>
      <c r="B59" s="11"/>
      <c r="C59" s="12" t="s">
        <v>33</v>
      </c>
      <c r="D59" s="56" t="s">
        <v>40</v>
      </c>
      <c r="F59" s="59"/>
      <c r="G59" s="56" t="s">
        <v>40</v>
      </c>
      <c r="H59" s="56">
        <f t="shared" ref="H59:H64" si="21">COUNTIF($Z$12:$Z$51,G59)</f>
        <v>6</v>
      </c>
      <c r="I59" s="13">
        <f t="shared" si="20"/>
        <v>0.16216216216216217</v>
      </c>
      <c r="J59" s="20">
        <v>6</v>
      </c>
      <c r="K59" s="20"/>
      <c r="L59" s="20"/>
      <c r="M59" s="20"/>
      <c r="N59" s="20"/>
      <c r="O59" s="60"/>
    </row>
    <row r="60" spans="1:28">
      <c r="A60" s="10"/>
      <c r="B60" s="11"/>
      <c r="C60" s="12" t="s">
        <v>34</v>
      </c>
      <c r="D60" s="56" t="s">
        <v>41</v>
      </c>
      <c r="F60" s="59"/>
      <c r="G60" s="56" t="s">
        <v>41</v>
      </c>
      <c r="H60" s="56">
        <f t="shared" si="21"/>
        <v>3</v>
      </c>
      <c r="I60" s="13">
        <f t="shared" si="20"/>
        <v>8.1081081081081086E-2</v>
      </c>
      <c r="J60" s="20">
        <v>3</v>
      </c>
      <c r="K60" s="20"/>
      <c r="L60" s="20"/>
      <c r="M60" s="20"/>
      <c r="N60" s="20"/>
      <c r="O60" s="60"/>
    </row>
    <row r="61" spans="1:28">
      <c r="A61" s="10"/>
      <c r="B61" s="11"/>
      <c r="C61" s="12" t="s">
        <v>35</v>
      </c>
      <c r="D61" s="56" t="s">
        <v>42</v>
      </c>
      <c r="F61" s="59"/>
      <c r="G61" s="56" t="s">
        <v>42</v>
      </c>
      <c r="H61" s="56">
        <f t="shared" si="21"/>
        <v>5</v>
      </c>
      <c r="I61" s="13">
        <f t="shared" si="20"/>
        <v>0.13513513513513514</v>
      </c>
      <c r="J61" s="20">
        <v>5</v>
      </c>
      <c r="K61" s="20"/>
      <c r="L61" s="20"/>
      <c r="M61" s="20"/>
      <c r="N61" s="20"/>
      <c r="O61" s="60"/>
    </row>
    <row r="62" spans="1:28">
      <c r="A62" s="10"/>
      <c r="B62" s="11"/>
      <c r="C62" s="12" t="s">
        <v>36</v>
      </c>
      <c r="D62" s="56" t="s">
        <v>44</v>
      </c>
      <c r="F62" s="59"/>
      <c r="G62" s="56" t="s">
        <v>44</v>
      </c>
      <c r="H62" s="56">
        <f t="shared" si="21"/>
        <v>12</v>
      </c>
      <c r="I62" s="13">
        <f t="shared" si="20"/>
        <v>0.32432432432432434</v>
      </c>
      <c r="J62" s="20">
        <v>7</v>
      </c>
      <c r="K62" s="20"/>
      <c r="L62" s="20"/>
      <c r="M62" s="20"/>
      <c r="N62" s="20"/>
      <c r="O62" s="60"/>
    </row>
    <row r="63" spans="1:28">
      <c r="A63" s="10"/>
      <c r="B63" s="11"/>
      <c r="C63" s="12" t="s">
        <v>37</v>
      </c>
      <c r="D63" s="56" t="s">
        <v>43</v>
      </c>
      <c r="F63" s="59"/>
      <c r="G63" s="56" t="s">
        <v>43</v>
      </c>
      <c r="H63" s="56">
        <f t="shared" si="21"/>
        <v>1</v>
      </c>
      <c r="I63" s="13">
        <f t="shared" si="20"/>
        <v>2.7027027027027029E-2</v>
      </c>
      <c r="J63" s="20">
        <v>4</v>
      </c>
      <c r="K63" s="20"/>
      <c r="L63" s="20"/>
      <c r="M63" s="20"/>
      <c r="N63" s="20"/>
      <c r="O63" s="60"/>
    </row>
    <row r="64" spans="1:28">
      <c r="A64" s="10"/>
      <c r="B64" s="11"/>
      <c r="C64" s="12" t="s">
        <v>38</v>
      </c>
      <c r="D64" s="56" t="s">
        <v>45</v>
      </c>
      <c r="F64" s="59"/>
      <c r="G64" s="56" t="s">
        <v>45</v>
      </c>
      <c r="H64" s="56">
        <f t="shared" si="21"/>
        <v>9</v>
      </c>
      <c r="I64" s="13">
        <f>H64/SUM($H$58:$H$64)</f>
        <v>0.24324324324324326</v>
      </c>
      <c r="J64" s="20">
        <v>10</v>
      </c>
      <c r="K64" s="20"/>
      <c r="L64" s="20"/>
      <c r="M64" s="20"/>
      <c r="N64" s="20"/>
      <c r="O64" s="60"/>
    </row>
    <row r="65" spans="6:15">
      <c r="F65" s="59"/>
      <c r="G65" s="20"/>
      <c r="H65" s="20"/>
      <c r="I65" s="20"/>
      <c r="J65" s="20"/>
      <c r="K65" s="20"/>
      <c r="L65" s="20"/>
      <c r="M65" s="20"/>
      <c r="N65" s="20"/>
      <c r="O65" s="60"/>
    </row>
    <row r="66" spans="6:15" ht="12.75" customHeight="1">
      <c r="F66" s="59"/>
      <c r="G66" s="97" t="s">
        <v>64</v>
      </c>
      <c r="H66" s="97"/>
      <c r="I66" s="97"/>
      <c r="J66" s="97"/>
      <c r="K66" s="97"/>
      <c r="L66" s="97"/>
      <c r="M66" s="97"/>
      <c r="N66" s="97"/>
      <c r="O66" s="60"/>
    </row>
    <row r="67" spans="6:15">
      <c r="F67" s="59"/>
      <c r="G67" s="97"/>
      <c r="H67" s="97"/>
      <c r="I67" s="97"/>
      <c r="J67" s="97"/>
      <c r="K67" s="97"/>
      <c r="L67" s="97"/>
      <c r="M67" s="97"/>
      <c r="N67" s="97"/>
      <c r="O67" s="60"/>
    </row>
    <row r="68" spans="6:15">
      <c r="F68" s="59"/>
      <c r="G68" s="97"/>
      <c r="H68" s="97"/>
      <c r="I68" s="97"/>
      <c r="J68" s="97"/>
      <c r="K68" s="97"/>
      <c r="L68" s="97"/>
      <c r="M68" s="97"/>
      <c r="N68" s="97"/>
      <c r="O68" s="60"/>
    </row>
    <row r="69" spans="6:15">
      <c r="F69" s="59"/>
      <c r="G69" s="97"/>
      <c r="H69" s="97"/>
      <c r="I69" s="97"/>
      <c r="J69" s="97"/>
      <c r="K69" s="97"/>
      <c r="L69" s="97"/>
      <c r="M69" s="97"/>
      <c r="N69" s="97"/>
      <c r="O69" s="60"/>
    </row>
    <row r="70" spans="6:15">
      <c r="F70" s="23"/>
      <c r="G70" s="24"/>
      <c r="H70" s="24"/>
      <c r="I70" s="24"/>
      <c r="J70" s="24"/>
      <c r="K70" s="24"/>
      <c r="L70" s="24"/>
      <c r="M70" s="24"/>
      <c r="N70" s="24"/>
      <c r="O70" s="25"/>
    </row>
    <row r="72" spans="6:15">
      <c r="F72" s="15"/>
      <c r="G72" s="43" t="s">
        <v>30</v>
      </c>
      <c r="H72" s="16"/>
      <c r="I72" s="16"/>
      <c r="J72" s="16"/>
      <c r="K72" s="16"/>
      <c r="L72" s="16"/>
      <c r="M72" s="16"/>
      <c r="N72" s="16"/>
      <c r="O72" s="17"/>
    </row>
    <row r="73" spans="6:15">
      <c r="F73" s="59"/>
      <c r="G73" s="19" t="s">
        <v>55</v>
      </c>
      <c r="H73" s="20"/>
      <c r="I73" s="20"/>
      <c r="J73" s="20"/>
      <c r="K73" s="20"/>
      <c r="L73" s="20"/>
      <c r="M73" s="20"/>
      <c r="N73" s="20"/>
      <c r="O73" s="60"/>
    </row>
    <row r="74" spans="6:15">
      <c r="F74" s="59"/>
      <c r="G74" s="109" t="s">
        <v>50</v>
      </c>
      <c r="H74" s="109"/>
      <c r="I74" s="61" t="s">
        <v>53</v>
      </c>
      <c r="J74" s="20"/>
      <c r="K74" s="20"/>
      <c r="L74" s="20"/>
      <c r="M74" s="20"/>
      <c r="N74" s="20"/>
      <c r="O74" s="60"/>
    </row>
    <row r="75" spans="6:15">
      <c r="F75" s="59"/>
      <c r="G75" s="96" t="s">
        <v>54</v>
      </c>
      <c r="H75" s="96"/>
      <c r="I75" s="13">
        <f>SUM(I58:I62)</f>
        <v>0.72972972972972983</v>
      </c>
      <c r="J75" s="20"/>
      <c r="K75" s="20"/>
      <c r="L75" s="20"/>
      <c r="M75" s="20"/>
      <c r="N75" s="20"/>
      <c r="O75" s="60"/>
    </row>
    <row r="76" spans="6:15" ht="12.75" customHeight="1">
      <c r="F76" s="59"/>
      <c r="G76" s="96" t="str">
        <f>G63</f>
        <v>D</v>
      </c>
      <c r="H76" s="96"/>
      <c r="I76" s="13">
        <f>I63</f>
        <v>2.7027027027027029E-2</v>
      </c>
      <c r="J76" s="20"/>
      <c r="K76" s="20"/>
      <c r="L76" s="20"/>
      <c r="M76" s="20"/>
      <c r="N76" s="20"/>
      <c r="O76" s="60"/>
    </row>
    <row r="77" spans="6:15">
      <c r="F77" s="59"/>
      <c r="G77" s="96" t="str">
        <f>G64</f>
        <v>E</v>
      </c>
      <c r="H77" s="96"/>
      <c r="I77" s="13">
        <f>I64</f>
        <v>0.24324324324324326</v>
      </c>
      <c r="J77" s="20"/>
      <c r="K77" s="20"/>
      <c r="L77" s="20"/>
      <c r="M77" s="20"/>
      <c r="N77" s="20"/>
      <c r="O77" s="60"/>
    </row>
    <row r="78" spans="6:15">
      <c r="F78" s="59"/>
      <c r="G78" s="26"/>
      <c r="H78" s="27"/>
      <c r="I78" s="20"/>
      <c r="J78" s="20"/>
      <c r="K78" s="20"/>
      <c r="L78" s="20"/>
      <c r="M78" s="20"/>
      <c r="N78" s="20"/>
      <c r="O78" s="60"/>
    </row>
    <row r="79" spans="6:15" ht="12.75" customHeight="1">
      <c r="F79" s="59"/>
      <c r="G79" s="102" t="s">
        <v>63</v>
      </c>
      <c r="H79" s="102"/>
      <c r="I79" s="102"/>
      <c r="J79" s="102"/>
      <c r="K79" s="102"/>
      <c r="L79" s="102"/>
      <c r="M79" s="102"/>
      <c r="N79" s="102"/>
      <c r="O79" s="60"/>
    </row>
    <row r="80" spans="6:15">
      <c r="F80" s="59"/>
      <c r="G80" s="102"/>
      <c r="H80" s="102"/>
      <c r="I80" s="102"/>
      <c r="J80" s="102"/>
      <c r="K80" s="102"/>
      <c r="L80" s="102"/>
      <c r="M80" s="102"/>
      <c r="N80" s="102"/>
      <c r="O80" s="60"/>
    </row>
    <row r="81" spans="6:15">
      <c r="F81" s="59"/>
      <c r="G81" s="102"/>
      <c r="H81" s="102"/>
      <c r="I81" s="102"/>
      <c r="J81" s="102"/>
      <c r="K81" s="102"/>
      <c r="L81" s="102"/>
      <c r="M81" s="102"/>
      <c r="N81" s="102"/>
      <c r="O81" s="60"/>
    </row>
    <row r="82" spans="6:15">
      <c r="F82" s="59"/>
      <c r="G82" s="102"/>
      <c r="H82" s="102"/>
      <c r="I82" s="102"/>
      <c r="J82" s="102"/>
      <c r="K82" s="102"/>
      <c r="L82" s="102"/>
      <c r="M82" s="102"/>
      <c r="N82" s="102"/>
      <c r="O82" s="60"/>
    </row>
    <row r="83" spans="6:15">
      <c r="F83" s="23"/>
      <c r="G83" s="28"/>
      <c r="H83" s="28"/>
      <c r="I83" s="28"/>
      <c r="J83" s="28"/>
      <c r="K83" s="28"/>
      <c r="L83" s="24"/>
      <c r="M83" s="24"/>
      <c r="N83" s="24"/>
      <c r="O83" s="25"/>
    </row>
    <row r="85" spans="6:15">
      <c r="F85" s="15"/>
      <c r="G85" s="43" t="s">
        <v>30</v>
      </c>
      <c r="H85" s="16"/>
      <c r="I85" s="16"/>
      <c r="J85" s="16"/>
      <c r="K85" s="16"/>
      <c r="L85" s="16"/>
      <c r="M85" s="16"/>
      <c r="N85" s="16"/>
      <c r="O85" s="17"/>
    </row>
    <row r="86" spans="6:15">
      <c r="F86" s="59"/>
      <c r="G86" s="19" t="s">
        <v>62</v>
      </c>
      <c r="H86" s="20"/>
      <c r="I86" s="20"/>
      <c r="J86" s="20"/>
      <c r="K86" s="20"/>
      <c r="L86" s="20"/>
      <c r="M86" s="20"/>
      <c r="N86" s="20"/>
      <c r="O86" s="60"/>
    </row>
    <row r="87" spans="6:15">
      <c r="F87" s="59"/>
      <c r="G87" s="98"/>
      <c r="H87" s="99"/>
      <c r="I87" s="39" t="s">
        <v>57</v>
      </c>
      <c r="J87" s="39" t="s">
        <v>58</v>
      </c>
      <c r="K87" s="39" t="s">
        <v>59</v>
      </c>
      <c r="L87" s="39" t="s">
        <v>60</v>
      </c>
      <c r="M87" s="39" t="s">
        <v>61</v>
      </c>
      <c r="N87" s="20"/>
      <c r="O87" s="60"/>
    </row>
    <row r="88" spans="6:15">
      <c r="F88" s="59"/>
      <c r="G88" s="100" t="s">
        <v>27</v>
      </c>
      <c r="H88" s="101"/>
      <c r="I88" s="14">
        <f>$E$52</f>
        <v>6.5</v>
      </c>
      <c r="J88" s="14">
        <f>$F$52</f>
        <v>16.647058823529413</v>
      </c>
      <c r="K88" s="14">
        <f>$G$52</f>
        <v>5.2941176470588234</v>
      </c>
      <c r="L88" s="14">
        <f>$H$52</f>
        <v>8.882352941176471</v>
      </c>
      <c r="M88" s="14">
        <f>$I$52</f>
        <v>34.297297297297298</v>
      </c>
      <c r="N88" s="20"/>
      <c r="O88" s="60"/>
    </row>
    <row r="89" spans="6:15">
      <c r="F89" s="59"/>
      <c r="G89" s="100" t="s">
        <v>28</v>
      </c>
      <c r="H89" s="101"/>
      <c r="I89" s="14">
        <f>$J$52</f>
        <v>0</v>
      </c>
      <c r="J89" s="14">
        <f>$K$52</f>
        <v>0</v>
      </c>
      <c r="K89" s="14">
        <f>$L$52</f>
        <v>0</v>
      </c>
      <c r="L89" s="14">
        <f>$M$52</f>
        <v>49.265625</v>
      </c>
      <c r="M89" s="14">
        <f>$N$52</f>
        <v>42.608108108108105</v>
      </c>
      <c r="N89" s="20"/>
      <c r="O89" s="60"/>
    </row>
    <row r="90" spans="6:15">
      <c r="F90" s="59"/>
      <c r="G90" s="100" t="s">
        <v>29</v>
      </c>
      <c r="H90" s="101"/>
      <c r="I90" s="14">
        <f>$O$52</f>
        <v>0</v>
      </c>
      <c r="J90" s="14">
        <f>$P$52</f>
        <v>0</v>
      </c>
      <c r="K90" s="14">
        <f>$Q$52</f>
        <v>34.896551724137929</v>
      </c>
      <c r="L90" s="14">
        <f>$R$52</f>
        <v>29.892857142857142</v>
      </c>
      <c r="M90" s="14">
        <f>$S$52</f>
        <v>49.972972972972975</v>
      </c>
      <c r="N90" s="20"/>
      <c r="O90" s="60"/>
    </row>
    <row r="91" spans="6:15">
      <c r="F91" s="59"/>
      <c r="G91" s="20"/>
      <c r="H91" s="20"/>
      <c r="I91" s="20"/>
      <c r="J91" s="20"/>
      <c r="K91" s="20"/>
      <c r="L91" s="20"/>
      <c r="M91" s="20"/>
      <c r="N91" s="20"/>
      <c r="O91" s="60"/>
    </row>
    <row r="92" spans="6:15" ht="12.75" customHeight="1">
      <c r="F92" s="59"/>
      <c r="G92" s="97" t="s">
        <v>65</v>
      </c>
      <c r="H92" s="97"/>
      <c r="I92" s="97"/>
      <c r="J92" s="97"/>
      <c r="K92" s="97"/>
      <c r="L92" s="97"/>
      <c r="M92" s="97"/>
      <c r="N92" s="97"/>
      <c r="O92" s="60"/>
    </row>
    <row r="93" spans="6:15">
      <c r="F93" s="59"/>
      <c r="G93" s="97"/>
      <c r="H93" s="97"/>
      <c r="I93" s="97"/>
      <c r="J93" s="97"/>
      <c r="K93" s="97"/>
      <c r="L93" s="97"/>
      <c r="M93" s="97"/>
      <c r="N93" s="97"/>
      <c r="O93" s="60"/>
    </row>
    <row r="94" spans="6:15">
      <c r="F94" s="59"/>
      <c r="G94" s="97"/>
      <c r="H94" s="97"/>
      <c r="I94" s="97"/>
      <c r="J94" s="97"/>
      <c r="K94" s="97"/>
      <c r="L94" s="97"/>
      <c r="M94" s="97"/>
      <c r="N94" s="97"/>
      <c r="O94" s="60"/>
    </row>
    <row r="95" spans="6:15">
      <c r="F95" s="59"/>
      <c r="G95" s="97"/>
      <c r="H95" s="97"/>
      <c r="I95" s="97"/>
      <c r="J95" s="97"/>
      <c r="K95" s="97"/>
      <c r="L95" s="97"/>
      <c r="M95" s="97"/>
      <c r="N95" s="97"/>
      <c r="O95" s="60"/>
    </row>
    <row r="96" spans="6:15">
      <c r="F96" s="59"/>
      <c r="G96" s="20"/>
      <c r="H96" s="20"/>
      <c r="I96" s="20"/>
      <c r="J96" s="20"/>
      <c r="K96" s="20"/>
      <c r="L96" s="20"/>
      <c r="M96" s="20"/>
      <c r="N96" s="20"/>
      <c r="O96" s="60"/>
    </row>
    <row r="97" spans="6:15">
      <c r="F97" s="23"/>
      <c r="G97" s="24"/>
      <c r="H97" s="24"/>
      <c r="I97" s="24"/>
      <c r="J97" s="24"/>
      <c r="K97" s="24"/>
      <c r="L97" s="24"/>
      <c r="M97" s="24"/>
      <c r="N97" s="24"/>
      <c r="O97" s="25"/>
    </row>
    <row r="103" spans="6:15">
      <c r="F103" s="15"/>
      <c r="G103" s="44" t="s">
        <v>71</v>
      </c>
      <c r="H103" s="16"/>
      <c r="I103" s="16"/>
      <c r="J103" s="16"/>
      <c r="K103" s="16"/>
      <c r="L103" s="16"/>
      <c r="M103" s="16"/>
      <c r="N103" s="16"/>
      <c r="O103" s="17"/>
    </row>
    <row r="104" spans="6:15">
      <c r="F104" s="59"/>
      <c r="G104" s="19" t="s">
        <v>67</v>
      </c>
      <c r="H104" s="20"/>
      <c r="I104" s="20"/>
      <c r="J104" s="20"/>
      <c r="K104" s="20"/>
      <c r="L104" s="20"/>
      <c r="M104" s="20"/>
      <c r="N104" s="20"/>
      <c r="O104" s="60"/>
    </row>
    <row r="105" spans="6:15">
      <c r="F105" s="59"/>
      <c r="G105" s="98"/>
      <c r="H105" s="99"/>
      <c r="I105" s="39" t="s">
        <v>68</v>
      </c>
      <c r="J105" s="39" t="s">
        <v>52</v>
      </c>
      <c r="K105" s="20"/>
      <c r="L105" s="20"/>
      <c r="M105" s="20"/>
      <c r="N105" s="20"/>
      <c r="O105" s="60"/>
    </row>
    <row r="106" spans="6:15">
      <c r="F106" s="59"/>
      <c r="G106" s="95" t="s">
        <v>69</v>
      </c>
      <c r="H106" s="96"/>
      <c r="I106" s="14">
        <v>28</v>
      </c>
      <c r="J106" s="13">
        <f>I106/SUM($I$106:$I$108)</f>
        <v>0.7567567567567568</v>
      </c>
      <c r="K106" s="20"/>
      <c r="L106" s="20"/>
      <c r="M106" s="20"/>
      <c r="N106" s="20"/>
      <c r="O106" s="60"/>
    </row>
    <row r="107" spans="6:15">
      <c r="F107" s="59"/>
      <c r="G107" s="96" t="s">
        <v>70</v>
      </c>
      <c r="H107" s="96"/>
      <c r="I107" s="14">
        <f>37-I106</f>
        <v>9</v>
      </c>
      <c r="J107" s="13">
        <f>I107/SUM($I$106:$I$108)</f>
        <v>0.24324324324324326</v>
      </c>
      <c r="K107" s="20"/>
      <c r="L107" s="20"/>
      <c r="M107" s="20"/>
      <c r="N107" s="20"/>
      <c r="O107" s="60"/>
    </row>
    <row r="108" spans="6:15">
      <c r="F108" s="59"/>
      <c r="G108" s="95">
        <v>0</v>
      </c>
      <c r="H108" s="96"/>
      <c r="I108" s="14">
        <f>COUNTIF($AA$12:$AA$51,G108)</f>
        <v>0</v>
      </c>
      <c r="J108" s="13">
        <f>I108/SUM($I$106:$I$108)</f>
        <v>0</v>
      </c>
      <c r="K108" s="20"/>
      <c r="L108" s="20"/>
      <c r="M108" s="20"/>
      <c r="N108" s="20"/>
      <c r="O108" s="60"/>
    </row>
    <row r="109" spans="6:15">
      <c r="F109" s="59"/>
      <c r="G109" s="20"/>
      <c r="H109" s="20"/>
      <c r="I109" s="20"/>
      <c r="J109" s="20"/>
      <c r="K109" s="20"/>
      <c r="L109" s="20"/>
      <c r="M109" s="20"/>
      <c r="N109" s="20"/>
      <c r="O109" s="60"/>
    </row>
    <row r="110" spans="6:15">
      <c r="F110" s="59"/>
      <c r="G110" s="97" t="s">
        <v>72</v>
      </c>
      <c r="H110" s="97"/>
      <c r="I110" s="97"/>
      <c r="J110" s="97"/>
      <c r="K110" s="97"/>
      <c r="L110" s="97"/>
      <c r="M110" s="97"/>
      <c r="N110" s="97"/>
      <c r="O110" s="60"/>
    </row>
    <row r="111" spans="6:15">
      <c r="F111" s="59"/>
      <c r="G111" s="97"/>
      <c r="H111" s="97"/>
      <c r="I111" s="97"/>
      <c r="J111" s="97"/>
      <c r="K111" s="97"/>
      <c r="L111" s="97"/>
      <c r="M111" s="97"/>
      <c r="N111" s="97"/>
      <c r="O111" s="60"/>
    </row>
    <row r="112" spans="6:15">
      <c r="F112" s="59"/>
      <c r="G112" s="97"/>
      <c r="H112" s="97"/>
      <c r="I112" s="97"/>
      <c r="J112" s="97"/>
      <c r="K112" s="97"/>
      <c r="L112" s="97"/>
      <c r="M112" s="97"/>
      <c r="N112" s="97"/>
      <c r="O112" s="60"/>
    </row>
    <row r="113" spans="6:15">
      <c r="F113" s="59"/>
      <c r="G113" s="97"/>
      <c r="H113" s="97"/>
      <c r="I113" s="97"/>
      <c r="J113" s="97"/>
      <c r="K113" s="97"/>
      <c r="L113" s="97"/>
      <c r="M113" s="97"/>
      <c r="N113" s="97"/>
      <c r="O113" s="60"/>
    </row>
    <row r="114" spans="6:15">
      <c r="F114" s="59"/>
      <c r="G114" s="20"/>
      <c r="H114" s="20"/>
      <c r="I114" s="20"/>
      <c r="J114" s="20"/>
      <c r="K114" s="20"/>
      <c r="L114" s="20"/>
      <c r="M114" s="20"/>
      <c r="N114" s="20"/>
      <c r="O114" s="60"/>
    </row>
    <row r="115" spans="6:15">
      <c r="F115" s="23"/>
      <c r="G115" s="24"/>
      <c r="H115" s="24"/>
      <c r="I115" s="24"/>
      <c r="J115" s="24"/>
      <c r="K115" s="24"/>
      <c r="L115" s="24"/>
      <c r="M115" s="24"/>
      <c r="N115" s="24"/>
      <c r="O115" s="25"/>
    </row>
  </sheetData>
  <mergeCells count="34">
    <mergeCell ref="AB8:AB10"/>
    <mergeCell ref="A1:AA1"/>
    <mergeCell ref="A2:AA2"/>
    <mergeCell ref="A8:A10"/>
    <mergeCell ref="B8:B10"/>
    <mergeCell ref="C8:C10"/>
    <mergeCell ref="D8:D10"/>
    <mergeCell ref="E8:I8"/>
    <mergeCell ref="J8:N8"/>
    <mergeCell ref="O8:S8"/>
    <mergeCell ref="T8:W8"/>
    <mergeCell ref="G79:N82"/>
    <mergeCell ref="Y8:Y10"/>
    <mergeCell ref="Z8:Z10"/>
    <mergeCell ref="AA8:AA10"/>
    <mergeCell ref="E9:I9"/>
    <mergeCell ref="J9:N9"/>
    <mergeCell ref="O9:S9"/>
    <mergeCell ref="T9:W9"/>
    <mergeCell ref="G66:N69"/>
    <mergeCell ref="G74:H74"/>
    <mergeCell ref="G75:H75"/>
    <mergeCell ref="G76:H76"/>
    <mergeCell ref="G77:H77"/>
    <mergeCell ref="G106:H106"/>
    <mergeCell ref="G107:H107"/>
    <mergeCell ref="G108:H108"/>
    <mergeCell ref="G110:N113"/>
    <mergeCell ref="G87:H87"/>
    <mergeCell ref="G88:H88"/>
    <mergeCell ref="G89:H89"/>
    <mergeCell ref="G90:H90"/>
    <mergeCell ref="G92:N95"/>
    <mergeCell ref="G105:H105"/>
  </mergeCells>
  <conditionalFormatting sqref="E12:H51 J12:M51 O12:R51">
    <cfRule type="cellIs" dxfId="9" priority="5" operator="greaterThan">
      <formula>25</formula>
    </cfRule>
  </conditionalFormatting>
  <conditionalFormatting sqref="E9:S9">
    <cfRule type="cellIs" dxfId="8" priority="4" operator="lessThan">
      <formula>0.01</formula>
    </cfRule>
  </conditionalFormatting>
  <conditionalFormatting sqref="AA12:AA48">
    <cfRule type="cellIs" dxfId="7" priority="3" operator="lessThan">
      <formula>0.75</formula>
    </cfRule>
  </conditionalFormatting>
  <pageMargins left="0.38" right="0.41" top="0.75" bottom="0.75" header="0.3" footer="0.3"/>
  <pageSetup scale="57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5"/>
  <sheetViews>
    <sheetView tabSelected="1" zoomScale="90" zoomScaleNormal="90" workbookViewId="0">
      <pane xSplit="4" ySplit="11" topLeftCell="F57" activePane="bottomRight" state="frozen"/>
      <selection pane="topRight" activeCell="E1" sqref="E1"/>
      <selection pane="bottomLeft" activeCell="A12" sqref="A12"/>
      <selection pane="bottomRight" activeCell="H58" sqref="H58:I64"/>
    </sheetView>
  </sheetViews>
  <sheetFormatPr defaultColWidth="8.85546875" defaultRowHeight="12.75"/>
  <cols>
    <col min="1" max="1" width="3.5703125" style="1" bestFit="1" customWidth="1"/>
    <col min="2" max="2" width="9.140625" style="1" bestFit="1" customWidth="1"/>
    <col min="3" max="3" width="11" style="1" bestFit="1" customWidth="1"/>
    <col min="4" max="4" width="28" style="1" bestFit="1" customWidth="1"/>
    <col min="5" max="8" width="5.7109375" style="2" customWidth="1"/>
    <col min="9" max="9" width="6.85546875" style="2" customWidth="1"/>
    <col min="10" max="13" width="5.7109375" style="2" customWidth="1"/>
    <col min="14" max="14" width="6.85546875" style="2" customWidth="1"/>
    <col min="15" max="18" width="5.7109375" style="2" customWidth="1"/>
    <col min="19" max="19" width="6.85546875" style="2" customWidth="1"/>
    <col min="20" max="23" width="5.7109375" style="2" customWidth="1"/>
    <col min="24" max="24" width="8.85546875" style="2" customWidth="1"/>
    <col min="25" max="27" width="8.85546875" style="1" customWidth="1"/>
    <col min="28" max="28" width="16.140625" style="1" customWidth="1"/>
    <col min="29" max="16384" width="8.85546875" style="1"/>
  </cols>
  <sheetData>
    <row r="1" spans="1:31" s="118" customFormat="1" ht="15">
      <c r="A1" s="116" t="s">
        <v>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31" s="118" customFormat="1" ht="15">
      <c r="A2" s="116" t="s">
        <v>18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31" s="118" customFormat="1"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1" s="118" customFormat="1">
      <c r="A4" s="118" t="s">
        <v>19</v>
      </c>
      <c r="D4" s="118" t="s">
        <v>23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20" t="s">
        <v>24</v>
      </c>
      <c r="W4" s="119"/>
      <c r="X4" s="119" t="s">
        <v>21</v>
      </c>
      <c r="Y4" s="121" t="s">
        <v>26</v>
      </c>
    </row>
    <row r="5" spans="1:31" s="118" customFormat="1">
      <c r="A5" s="118" t="s">
        <v>20</v>
      </c>
      <c r="D5" s="118" t="s">
        <v>73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21" t="s">
        <v>25</v>
      </c>
      <c r="W5" s="119"/>
      <c r="X5" s="119" t="s">
        <v>21</v>
      </c>
      <c r="Y5" s="121" t="s">
        <v>181</v>
      </c>
    </row>
    <row r="6" spans="1:31" s="118" customFormat="1">
      <c r="A6" s="118" t="s">
        <v>22</v>
      </c>
      <c r="D6" s="118" t="s">
        <v>74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31" s="118" customFormat="1"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31" s="3" customFormat="1">
      <c r="A8" s="104" t="s">
        <v>0</v>
      </c>
      <c r="B8" s="104" t="s">
        <v>17</v>
      </c>
      <c r="C8" s="104" t="s">
        <v>1</v>
      </c>
      <c r="D8" s="104" t="s">
        <v>2</v>
      </c>
      <c r="E8" s="104" t="s">
        <v>5</v>
      </c>
      <c r="F8" s="104"/>
      <c r="G8" s="104"/>
      <c r="H8" s="104"/>
      <c r="I8" s="104"/>
      <c r="J8" s="104" t="s">
        <v>6</v>
      </c>
      <c r="K8" s="104"/>
      <c r="L8" s="104"/>
      <c r="M8" s="104"/>
      <c r="N8" s="104"/>
      <c r="O8" s="104" t="s">
        <v>7</v>
      </c>
      <c r="P8" s="104"/>
      <c r="Q8" s="104"/>
      <c r="R8" s="104"/>
      <c r="S8" s="104"/>
      <c r="T8" s="110" t="s">
        <v>11</v>
      </c>
      <c r="U8" s="111"/>
      <c r="V8" s="111"/>
      <c r="W8" s="112"/>
      <c r="X8" s="30" t="s">
        <v>13</v>
      </c>
      <c r="Y8" s="103" t="s">
        <v>15</v>
      </c>
      <c r="Z8" s="104" t="s">
        <v>31</v>
      </c>
      <c r="AA8" s="103" t="s">
        <v>109</v>
      </c>
      <c r="AB8" s="103" t="s">
        <v>188</v>
      </c>
    </row>
    <row r="9" spans="1:31" s="3" customFormat="1">
      <c r="A9" s="104"/>
      <c r="B9" s="104"/>
      <c r="C9" s="104"/>
      <c r="D9" s="104"/>
      <c r="E9" s="105">
        <v>0.15</v>
      </c>
      <c r="F9" s="104"/>
      <c r="G9" s="104"/>
      <c r="H9" s="104"/>
      <c r="I9" s="104"/>
      <c r="J9" s="105">
        <v>0.1</v>
      </c>
      <c r="K9" s="104"/>
      <c r="L9" s="104"/>
      <c r="M9" s="104"/>
      <c r="N9" s="104"/>
      <c r="O9" s="105">
        <v>0.15</v>
      </c>
      <c r="P9" s="104"/>
      <c r="Q9" s="104"/>
      <c r="R9" s="104"/>
      <c r="S9" s="104"/>
      <c r="T9" s="106">
        <v>0.2</v>
      </c>
      <c r="U9" s="107"/>
      <c r="V9" s="107"/>
      <c r="W9" s="108"/>
      <c r="X9" s="31">
        <v>0.4</v>
      </c>
      <c r="Y9" s="103"/>
      <c r="Z9" s="104"/>
      <c r="AA9" s="104"/>
      <c r="AB9" s="104"/>
    </row>
    <row r="10" spans="1:31" s="3" customFormat="1">
      <c r="A10" s="104"/>
      <c r="B10" s="104"/>
      <c r="C10" s="104"/>
      <c r="D10" s="104"/>
      <c r="E10" s="29">
        <v>1</v>
      </c>
      <c r="F10" s="29">
        <v>2</v>
      </c>
      <c r="G10" s="29">
        <v>3</v>
      </c>
      <c r="H10" s="29">
        <v>4</v>
      </c>
      <c r="I10" s="41" t="s">
        <v>8</v>
      </c>
      <c r="J10" s="29">
        <v>1</v>
      </c>
      <c r="K10" s="29">
        <v>2</v>
      </c>
      <c r="L10" s="29">
        <v>3</v>
      </c>
      <c r="M10" s="29">
        <v>4</v>
      </c>
      <c r="N10" s="41" t="s">
        <v>9</v>
      </c>
      <c r="O10" s="29">
        <v>1</v>
      </c>
      <c r="P10" s="29">
        <v>2</v>
      </c>
      <c r="Q10" s="29">
        <v>3</v>
      </c>
      <c r="R10" s="29">
        <v>4</v>
      </c>
      <c r="S10" s="41" t="s">
        <v>10</v>
      </c>
      <c r="T10" s="31">
        <v>0.5</v>
      </c>
      <c r="U10" s="31">
        <v>0.5</v>
      </c>
      <c r="V10" s="31">
        <v>0</v>
      </c>
      <c r="W10" s="41" t="s">
        <v>12</v>
      </c>
      <c r="X10" s="41" t="s">
        <v>14</v>
      </c>
      <c r="Y10" s="103"/>
      <c r="Z10" s="104"/>
      <c r="AA10" s="104"/>
      <c r="AB10" s="104"/>
    </row>
    <row r="11" spans="1:31" s="3" customFormat="1">
      <c r="A11" s="32"/>
      <c r="B11" s="33" t="s">
        <v>30</v>
      </c>
      <c r="C11" s="32"/>
      <c r="D11" s="32"/>
      <c r="E11" s="32"/>
      <c r="F11" s="32"/>
      <c r="G11" s="32"/>
      <c r="H11" s="32"/>
      <c r="I11" s="33" t="s">
        <v>30</v>
      </c>
      <c r="J11" s="32"/>
      <c r="K11" s="32"/>
      <c r="L11" s="32"/>
      <c r="M11" s="32"/>
      <c r="N11" s="33" t="s">
        <v>30</v>
      </c>
      <c r="O11" s="32"/>
      <c r="P11" s="32"/>
      <c r="Q11" s="32"/>
      <c r="R11" s="32"/>
      <c r="S11" s="33" t="s">
        <v>30</v>
      </c>
      <c r="T11" s="34"/>
      <c r="U11" s="34"/>
      <c r="V11" s="34"/>
      <c r="W11" s="33" t="s">
        <v>30</v>
      </c>
      <c r="X11" s="32"/>
      <c r="Y11" s="33" t="s">
        <v>30</v>
      </c>
      <c r="Z11" s="33" t="s">
        <v>30</v>
      </c>
      <c r="AA11" s="34"/>
      <c r="AB11" s="34"/>
      <c r="AC11" s="3" t="s">
        <v>157</v>
      </c>
    </row>
    <row r="12" spans="1:31" ht="15">
      <c r="A12" s="8">
        <v>1</v>
      </c>
      <c r="B12" s="8" t="str">
        <f t="shared" ref="B12:B46" si="0">$Y$5</f>
        <v>D3KA-38-02</v>
      </c>
      <c r="C12" s="8">
        <v>6303124021</v>
      </c>
      <c r="D12" s="8" t="s">
        <v>3</v>
      </c>
      <c r="E12" s="9">
        <v>1</v>
      </c>
      <c r="F12" s="9">
        <v>18</v>
      </c>
      <c r="G12" s="9">
        <v>0</v>
      </c>
      <c r="H12" s="9">
        <v>0</v>
      </c>
      <c r="I12" s="46">
        <f>SUM(E12:H12)</f>
        <v>19</v>
      </c>
      <c r="J12" s="9"/>
      <c r="K12" s="9"/>
      <c r="L12" s="9"/>
      <c r="M12" s="9">
        <v>41.5</v>
      </c>
      <c r="N12" s="46">
        <f>SUM(J12:M12)</f>
        <v>41.5</v>
      </c>
      <c r="O12" s="9"/>
      <c r="P12" s="9"/>
      <c r="Q12" s="9">
        <v>16</v>
      </c>
      <c r="R12" s="9">
        <v>22</v>
      </c>
      <c r="S12" s="46">
        <f>SUM(O12:R12)</f>
        <v>38</v>
      </c>
      <c r="T12" s="14">
        <v>27.5</v>
      </c>
      <c r="U12" s="9">
        <v>76</v>
      </c>
      <c r="V12" s="14"/>
      <c r="W12" s="46">
        <f>(T12*$T$10)+(U12*$U$10)+(V12*$V$10)</f>
        <v>51.75</v>
      </c>
      <c r="X12" s="51">
        <v>49.46</v>
      </c>
      <c r="Y12" s="46">
        <f>($E$9*I12)+($J$9*N12)+($O$9*S12)+($T$9*W12)+($X$9*X12)</f>
        <v>42.834000000000003</v>
      </c>
      <c r="Z12" s="9" t="str">
        <f>IF(Y12&gt;80,"A",IF(AND(Y12&lt;=80,Y12&gt;70),"AB",IF(AND(Y12&lt;=70,Y12&gt;65),"B",IF(AND(Y12&lt;=65,Y12&gt;60),"BC",IF(AND(Y12&lt;=60,Y12&gt;50),"C",IF(AND(Y12&lt;=50,Y12&gt;40),"D",IF(Y12&lt;=40,"E","")))))))</f>
        <v>D</v>
      </c>
      <c r="AA12" s="75">
        <v>0.75560000000000005</v>
      </c>
      <c r="AB12" s="113" t="s">
        <v>155</v>
      </c>
      <c r="AC12" s="3">
        <v>38.5</v>
      </c>
      <c r="AD12" s="3"/>
      <c r="AE12" s="83" t="s">
        <v>163</v>
      </c>
    </row>
    <row r="13" spans="1:31" ht="15">
      <c r="A13" s="8">
        <v>2</v>
      </c>
      <c r="B13" s="8" t="str">
        <f t="shared" si="0"/>
        <v>D3KA-38-02</v>
      </c>
      <c r="C13" s="8">
        <v>6303124022</v>
      </c>
      <c r="D13" s="8" t="s">
        <v>75</v>
      </c>
      <c r="E13" s="9">
        <v>6</v>
      </c>
      <c r="F13" s="9">
        <v>18</v>
      </c>
      <c r="G13" s="9">
        <v>4</v>
      </c>
      <c r="H13" s="9">
        <v>0</v>
      </c>
      <c r="I13" s="46">
        <f t="shared" ref="I13:I46" si="1">SUM(E13:H13)</f>
        <v>28</v>
      </c>
      <c r="J13" s="9"/>
      <c r="K13" s="9"/>
      <c r="L13" s="9"/>
      <c r="M13" s="9">
        <v>36.5</v>
      </c>
      <c r="N13" s="46">
        <f t="shared" ref="N13:N46" si="2">SUM(J13:M13)</f>
        <v>36.5</v>
      </c>
      <c r="O13" s="9"/>
      <c r="P13" s="9"/>
      <c r="Q13" s="9">
        <v>32</v>
      </c>
      <c r="R13" s="49">
        <v>3</v>
      </c>
      <c r="S13" s="46">
        <f t="shared" ref="S13:S46" si="3">SUM(O13:R13)</f>
        <v>35</v>
      </c>
      <c r="T13" s="14">
        <v>21.25</v>
      </c>
      <c r="U13" s="67">
        <v>85.5</v>
      </c>
      <c r="V13" s="14"/>
      <c r="W13" s="46">
        <f t="shared" ref="W13:W32" si="4">(T13*$T$10)+(U13*$U$10)+(V13*$V$10)</f>
        <v>53.375</v>
      </c>
      <c r="X13" s="51">
        <v>55.339999999999996</v>
      </c>
      <c r="Y13" s="46">
        <f>($E$9*I13)+($J$9*N13)+($O$9*S13)+($T$9*W13)+($X$9*X13)</f>
        <v>45.911000000000001</v>
      </c>
      <c r="Z13" s="9" t="str">
        <f t="shared" ref="Z13:Z46" si="5">IF(Y13&gt;80,"A",IF(AND(Y13&lt;=80,Y13&gt;70),"AB",IF(AND(Y13&lt;=70,Y13&gt;65),"B",IF(AND(Y13&lt;=65,Y13&gt;60),"BC",IF(AND(Y13&lt;=60,Y13&gt;50),"C",IF(AND(Y13&lt;=50,Y13&gt;40),"D",IF(Y13&lt;=40,"E","")))))))</f>
        <v>D</v>
      </c>
      <c r="AA13" s="75">
        <v>0.77780000000000005</v>
      </c>
      <c r="AB13" s="113" t="s">
        <v>155</v>
      </c>
      <c r="AC13" s="3">
        <v>39.5</v>
      </c>
      <c r="AD13" s="3"/>
      <c r="AE13" s="83" t="s">
        <v>164</v>
      </c>
    </row>
    <row r="14" spans="1:31">
      <c r="A14" s="8">
        <v>3</v>
      </c>
      <c r="B14" s="8" t="str">
        <f t="shared" si="0"/>
        <v>D3KA-38-02</v>
      </c>
      <c r="C14" s="8">
        <v>6303130087</v>
      </c>
      <c r="D14" s="8" t="s">
        <v>76</v>
      </c>
      <c r="E14" s="9"/>
      <c r="F14" s="9"/>
      <c r="G14" s="9"/>
      <c r="H14" s="9"/>
      <c r="I14" s="46">
        <v>0</v>
      </c>
      <c r="J14" s="9"/>
      <c r="K14" s="9"/>
      <c r="L14" s="9"/>
      <c r="M14" s="9"/>
      <c r="N14" s="46">
        <v>0</v>
      </c>
      <c r="O14" s="9"/>
      <c r="P14" s="9"/>
      <c r="Q14" s="9"/>
      <c r="R14" s="49"/>
      <c r="S14" s="46">
        <v>0</v>
      </c>
      <c r="T14" s="14">
        <v>0</v>
      </c>
      <c r="U14" s="67"/>
      <c r="V14" s="14"/>
      <c r="W14" s="46">
        <v>0</v>
      </c>
      <c r="X14" s="51">
        <v>0</v>
      </c>
      <c r="Y14" s="46">
        <f t="shared" ref="Y14:Y46" si="6">($E$9*I14)+($J$9*N14)+($O$9*S14)+($T$9*W14)+($X$9*X14)</f>
        <v>0</v>
      </c>
      <c r="Z14" s="9" t="str">
        <f t="shared" si="5"/>
        <v>E</v>
      </c>
      <c r="AA14" s="75">
        <v>0.17780000000000001</v>
      </c>
      <c r="AB14" s="79"/>
      <c r="AC14" s="3"/>
      <c r="AD14" s="3"/>
      <c r="AE14" s="3"/>
    </row>
    <row r="15" spans="1:31">
      <c r="A15" s="8">
        <v>4</v>
      </c>
      <c r="B15" s="8" t="str">
        <f t="shared" si="0"/>
        <v>D3KA-38-02</v>
      </c>
      <c r="C15" s="8">
        <v>6303134041</v>
      </c>
      <c r="D15" s="8" t="s">
        <v>77</v>
      </c>
      <c r="E15" s="9">
        <v>7</v>
      </c>
      <c r="F15" s="9">
        <v>10</v>
      </c>
      <c r="G15" s="9">
        <v>9</v>
      </c>
      <c r="H15" s="9">
        <v>12</v>
      </c>
      <c r="I15" s="46">
        <f t="shared" si="1"/>
        <v>38</v>
      </c>
      <c r="J15" s="9"/>
      <c r="K15" s="9"/>
      <c r="L15" s="9"/>
      <c r="M15" s="9">
        <v>31</v>
      </c>
      <c r="N15" s="46">
        <f t="shared" si="2"/>
        <v>31</v>
      </c>
      <c r="O15" s="9"/>
      <c r="P15" s="9"/>
      <c r="Q15" s="9"/>
      <c r="R15" s="49"/>
      <c r="S15" s="46">
        <v>0</v>
      </c>
      <c r="T15" s="14">
        <v>0</v>
      </c>
      <c r="U15" s="67"/>
      <c r="V15" s="14"/>
      <c r="W15" s="46">
        <v>0</v>
      </c>
      <c r="X15" s="51">
        <v>34.484999999999999</v>
      </c>
      <c r="Y15" s="46">
        <f t="shared" si="6"/>
        <v>22.594000000000001</v>
      </c>
      <c r="Z15" s="50" t="str">
        <f t="shared" si="5"/>
        <v>E</v>
      </c>
      <c r="AA15" s="75">
        <v>0.37780000000000002</v>
      </c>
      <c r="AB15" s="79"/>
      <c r="AC15" s="3"/>
      <c r="AD15" s="3"/>
      <c r="AE15" s="3"/>
    </row>
    <row r="16" spans="1:31">
      <c r="A16" s="8">
        <v>5</v>
      </c>
      <c r="B16" s="8" t="str">
        <f t="shared" si="0"/>
        <v>D3KA-38-02</v>
      </c>
      <c r="C16" s="8">
        <v>6703140002</v>
      </c>
      <c r="D16" s="8" t="s">
        <v>78</v>
      </c>
      <c r="E16" s="9">
        <v>2</v>
      </c>
      <c r="F16" s="9">
        <v>8</v>
      </c>
      <c r="G16" s="9">
        <v>0</v>
      </c>
      <c r="H16" s="9">
        <v>0</v>
      </c>
      <c r="I16" s="46">
        <f t="shared" si="1"/>
        <v>10</v>
      </c>
      <c r="J16" s="9"/>
      <c r="K16" s="9"/>
      <c r="L16" s="9"/>
      <c r="M16" s="9">
        <v>19.5</v>
      </c>
      <c r="N16" s="46">
        <f t="shared" si="2"/>
        <v>19.5</v>
      </c>
      <c r="O16" s="9"/>
      <c r="P16" s="9"/>
      <c r="Q16" s="9"/>
      <c r="R16" s="49"/>
      <c r="S16" s="46">
        <v>0</v>
      </c>
      <c r="T16" s="14">
        <v>5</v>
      </c>
      <c r="U16" s="67">
        <v>83.5</v>
      </c>
      <c r="V16" s="14"/>
      <c r="W16" s="46">
        <f t="shared" si="4"/>
        <v>44.25</v>
      </c>
      <c r="X16" s="51">
        <v>46.330000000000005</v>
      </c>
      <c r="Y16" s="46">
        <f t="shared" si="6"/>
        <v>30.832000000000004</v>
      </c>
      <c r="Z16" s="50" t="str">
        <f t="shared" si="5"/>
        <v>E</v>
      </c>
      <c r="AA16" s="75">
        <v>0.75560000000000005</v>
      </c>
      <c r="AB16" s="113" t="s">
        <v>155</v>
      </c>
      <c r="AC16" s="3"/>
      <c r="AD16" s="3"/>
      <c r="AE16" s="84"/>
    </row>
    <row r="17" spans="1:31">
      <c r="A17" s="8">
        <v>6</v>
      </c>
      <c r="B17" s="8" t="str">
        <f t="shared" si="0"/>
        <v>D3KA-38-02</v>
      </c>
      <c r="C17" s="8">
        <v>6703140006</v>
      </c>
      <c r="D17" s="8" t="s">
        <v>79</v>
      </c>
      <c r="E17" s="9">
        <v>8</v>
      </c>
      <c r="F17" s="9">
        <v>8</v>
      </c>
      <c r="G17" s="9">
        <v>12</v>
      </c>
      <c r="H17" s="9">
        <v>11</v>
      </c>
      <c r="I17" s="46">
        <f t="shared" si="1"/>
        <v>39</v>
      </c>
      <c r="J17" s="9"/>
      <c r="K17" s="9"/>
      <c r="L17" s="9"/>
      <c r="M17" s="9">
        <v>27.5</v>
      </c>
      <c r="N17" s="46">
        <f t="shared" si="2"/>
        <v>27.5</v>
      </c>
      <c r="O17" s="9"/>
      <c r="P17" s="9"/>
      <c r="Q17" s="9">
        <v>16</v>
      </c>
      <c r="R17" s="49">
        <v>15</v>
      </c>
      <c r="S17" s="46">
        <f t="shared" si="3"/>
        <v>31</v>
      </c>
      <c r="T17" s="14">
        <v>43.75</v>
      </c>
      <c r="U17" s="67">
        <v>26</v>
      </c>
      <c r="V17" s="14"/>
      <c r="W17" s="46">
        <f t="shared" si="4"/>
        <v>34.875</v>
      </c>
      <c r="X17" s="51">
        <v>74.625</v>
      </c>
      <c r="Y17" s="46">
        <f t="shared" si="6"/>
        <v>50.075000000000003</v>
      </c>
      <c r="Z17" s="50" t="str">
        <f t="shared" si="5"/>
        <v>C</v>
      </c>
      <c r="AA17" s="75">
        <v>0.88890000000000002</v>
      </c>
      <c r="AB17" s="79"/>
      <c r="AC17" s="3"/>
      <c r="AD17" s="3"/>
      <c r="AE17" s="3"/>
    </row>
    <row r="18" spans="1:31">
      <c r="A18" s="8">
        <v>7</v>
      </c>
      <c r="B18" s="8" t="str">
        <f t="shared" si="0"/>
        <v>D3KA-38-02</v>
      </c>
      <c r="C18" s="8">
        <v>6703140026</v>
      </c>
      <c r="D18" s="8" t="s">
        <v>80</v>
      </c>
      <c r="E18" s="9">
        <v>6</v>
      </c>
      <c r="F18" s="9">
        <v>10</v>
      </c>
      <c r="G18" s="9">
        <v>4</v>
      </c>
      <c r="H18" s="9">
        <v>11</v>
      </c>
      <c r="I18" s="46">
        <f t="shared" si="1"/>
        <v>31</v>
      </c>
      <c r="J18" s="9"/>
      <c r="K18" s="9"/>
      <c r="L18" s="9"/>
      <c r="M18" s="9">
        <v>53.5</v>
      </c>
      <c r="N18" s="46">
        <f t="shared" si="2"/>
        <v>53.5</v>
      </c>
      <c r="O18" s="9"/>
      <c r="P18" s="9"/>
      <c r="Q18" s="9">
        <v>34</v>
      </c>
      <c r="R18" s="49">
        <v>17</v>
      </c>
      <c r="S18" s="46">
        <f t="shared" si="3"/>
        <v>51</v>
      </c>
      <c r="T18" s="14">
        <v>73</v>
      </c>
      <c r="U18" s="67">
        <v>79.75</v>
      </c>
      <c r="V18" s="14"/>
      <c r="W18" s="46">
        <f t="shared" si="4"/>
        <v>76.375</v>
      </c>
      <c r="X18" s="51">
        <v>71.14</v>
      </c>
      <c r="Y18" s="46">
        <f t="shared" si="6"/>
        <v>61.381</v>
      </c>
      <c r="Z18" s="50" t="str">
        <f t="shared" si="5"/>
        <v>BC</v>
      </c>
      <c r="AA18" s="75">
        <v>0.9556</v>
      </c>
      <c r="AB18" s="79"/>
      <c r="AC18" s="3"/>
      <c r="AD18" s="3"/>
      <c r="AE18" s="3"/>
    </row>
    <row r="19" spans="1:31">
      <c r="A19" s="8">
        <v>8</v>
      </c>
      <c r="B19" s="8" t="str">
        <f t="shared" si="0"/>
        <v>D3KA-38-02</v>
      </c>
      <c r="C19" s="8">
        <v>6703140034</v>
      </c>
      <c r="D19" s="8" t="s">
        <v>81</v>
      </c>
      <c r="E19" s="9">
        <v>3</v>
      </c>
      <c r="F19" s="9">
        <v>10</v>
      </c>
      <c r="G19" s="9">
        <v>6</v>
      </c>
      <c r="H19" s="9">
        <v>12</v>
      </c>
      <c r="I19" s="46">
        <f t="shared" si="1"/>
        <v>31</v>
      </c>
      <c r="J19" s="9"/>
      <c r="K19" s="9"/>
      <c r="L19" s="9"/>
      <c r="M19" s="9">
        <v>45.5</v>
      </c>
      <c r="N19" s="46">
        <f t="shared" si="2"/>
        <v>45.5</v>
      </c>
      <c r="O19" s="9"/>
      <c r="P19" s="9"/>
      <c r="Q19" s="9">
        <v>27</v>
      </c>
      <c r="R19" s="49">
        <v>6</v>
      </c>
      <c r="S19" s="46">
        <f t="shared" si="3"/>
        <v>33</v>
      </c>
      <c r="T19" s="14">
        <v>67.5</v>
      </c>
      <c r="U19" s="67">
        <v>87</v>
      </c>
      <c r="V19" s="14"/>
      <c r="W19" s="46">
        <f t="shared" si="4"/>
        <v>77.25</v>
      </c>
      <c r="X19" s="51">
        <v>73.784999999999997</v>
      </c>
      <c r="Y19" s="46">
        <f t="shared" si="6"/>
        <v>59.114000000000004</v>
      </c>
      <c r="Z19" s="50" t="str">
        <f t="shared" si="5"/>
        <v>C</v>
      </c>
      <c r="AA19" s="75">
        <v>0.9778</v>
      </c>
      <c r="AB19" s="79"/>
      <c r="AC19" s="3"/>
      <c r="AD19" s="3"/>
      <c r="AE19" s="3"/>
    </row>
    <row r="20" spans="1:31">
      <c r="A20" s="8">
        <v>9</v>
      </c>
      <c r="B20" s="8" t="str">
        <f t="shared" si="0"/>
        <v>D3KA-38-02</v>
      </c>
      <c r="C20" s="8">
        <v>6703140046</v>
      </c>
      <c r="D20" s="8" t="s">
        <v>82</v>
      </c>
      <c r="E20" s="9">
        <v>5</v>
      </c>
      <c r="F20" s="9">
        <v>8</v>
      </c>
      <c r="G20" s="9">
        <v>0</v>
      </c>
      <c r="H20" s="9">
        <v>3</v>
      </c>
      <c r="I20" s="46">
        <f t="shared" si="1"/>
        <v>16</v>
      </c>
      <c r="J20" s="9"/>
      <c r="K20" s="9"/>
      <c r="L20" s="9"/>
      <c r="M20" s="9">
        <v>33.5</v>
      </c>
      <c r="N20" s="46">
        <f t="shared" si="2"/>
        <v>33.5</v>
      </c>
      <c r="O20" s="9"/>
      <c r="P20" s="9"/>
      <c r="Q20" s="9"/>
      <c r="R20" s="49"/>
      <c r="S20" s="46">
        <v>0</v>
      </c>
      <c r="T20" s="14">
        <v>15</v>
      </c>
      <c r="U20" s="67"/>
      <c r="V20" s="14"/>
      <c r="W20" s="46">
        <f t="shared" si="4"/>
        <v>7.5</v>
      </c>
      <c r="X20" s="51">
        <v>0</v>
      </c>
      <c r="Y20" s="46">
        <f t="shared" si="6"/>
        <v>7.25</v>
      </c>
      <c r="Z20" s="50" t="str">
        <f t="shared" si="5"/>
        <v>E</v>
      </c>
      <c r="AA20" s="75">
        <v>0.5111</v>
      </c>
      <c r="AB20" s="113" t="s">
        <v>155</v>
      </c>
      <c r="AC20" s="3"/>
      <c r="AD20" s="3"/>
      <c r="AE20" s="84"/>
    </row>
    <row r="21" spans="1:31" ht="22.5">
      <c r="A21" s="8">
        <v>10</v>
      </c>
      <c r="B21" s="8" t="str">
        <f t="shared" si="0"/>
        <v>D3KA-38-02</v>
      </c>
      <c r="C21" s="8">
        <v>6703140054</v>
      </c>
      <c r="D21" s="8" t="s">
        <v>83</v>
      </c>
      <c r="E21" s="9">
        <v>5</v>
      </c>
      <c r="F21" s="9">
        <v>8</v>
      </c>
      <c r="G21" s="9">
        <v>6</v>
      </c>
      <c r="H21" s="9">
        <v>4</v>
      </c>
      <c r="I21" s="46">
        <f t="shared" si="1"/>
        <v>23</v>
      </c>
      <c r="J21" s="9"/>
      <c r="K21" s="9"/>
      <c r="L21" s="9"/>
      <c r="M21" s="9">
        <v>41</v>
      </c>
      <c r="N21" s="46">
        <f t="shared" si="2"/>
        <v>41</v>
      </c>
      <c r="O21" s="9"/>
      <c r="P21" s="9"/>
      <c r="Q21" s="9">
        <v>32</v>
      </c>
      <c r="R21" s="49">
        <v>27</v>
      </c>
      <c r="S21" s="46">
        <f t="shared" si="3"/>
        <v>59</v>
      </c>
      <c r="T21" s="14">
        <v>71.25</v>
      </c>
      <c r="U21" s="67">
        <v>79.75</v>
      </c>
      <c r="V21" s="14"/>
      <c r="W21" s="46">
        <f t="shared" si="4"/>
        <v>75.5</v>
      </c>
      <c r="X21" s="77">
        <v>69.099999999999994</v>
      </c>
      <c r="Y21" s="46">
        <f t="shared" si="6"/>
        <v>59.14</v>
      </c>
      <c r="Z21" s="50" t="str">
        <f t="shared" si="5"/>
        <v>C</v>
      </c>
      <c r="AA21" s="75">
        <v>0.88890000000000002</v>
      </c>
      <c r="AB21" s="114" t="s">
        <v>156</v>
      </c>
      <c r="AC21" s="3"/>
      <c r="AD21" s="3"/>
      <c r="AE21" s="3"/>
    </row>
    <row r="22" spans="1:31">
      <c r="A22" s="8">
        <v>11</v>
      </c>
      <c r="B22" s="8" t="str">
        <f t="shared" si="0"/>
        <v>D3KA-38-02</v>
      </c>
      <c r="C22" s="8">
        <v>6703140058</v>
      </c>
      <c r="D22" s="8" t="s">
        <v>84</v>
      </c>
      <c r="E22" s="9">
        <v>2</v>
      </c>
      <c r="F22" s="9">
        <v>10</v>
      </c>
      <c r="G22" s="9">
        <v>7</v>
      </c>
      <c r="H22" s="9">
        <v>5</v>
      </c>
      <c r="I22" s="46">
        <f t="shared" si="1"/>
        <v>24</v>
      </c>
      <c r="J22" s="9"/>
      <c r="K22" s="9"/>
      <c r="L22" s="9"/>
      <c r="M22" s="9">
        <v>35.5</v>
      </c>
      <c r="N22" s="46">
        <f t="shared" si="2"/>
        <v>35.5</v>
      </c>
      <c r="O22" s="9"/>
      <c r="P22" s="9"/>
      <c r="Q22" s="9">
        <v>28</v>
      </c>
      <c r="R22" s="49">
        <v>16</v>
      </c>
      <c r="S22" s="46">
        <f t="shared" si="3"/>
        <v>44</v>
      </c>
      <c r="T22" s="14">
        <v>68</v>
      </c>
      <c r="U22" s="67">
        <v>81</v>
      </c>
      <c r="V22" s="14"/>
      <c r="W22" s="46">
        <f t="shared" si="4"/>
        <v>74.5</v>
      </c>
      <c r="X22" s="51">
        <v>62.924999999999997</v>
      </c>
      <c r="Y22" s="46">
        <f t="shared" si="6"/>
        <v>53.82</v>
      </c>
      <c r="Z22" s="50" t="str">
        <f t="shared" si="5"/>
        <v>C</v>
      </c>
      <c r="AA22" s="75">
        <v>0.88890000000000002</v>
      </c>
      <c r="AB22" s="79"/>
      <c r="AC22" s="3"/>
      <c r="AD22" s="3"/>
      <c r="AE22" s="3"/>
    </row>
    <row r="23" spans="1:31">
      <c r="A23" s="8">
        <v>12</v>
      </c>
      <c r="B23" s="8" t="str">
        <f t="shared" si="0"/>
        <v>D3KA-38-02</v>
      </c>
      <c r="C23" s="8">
        <v>6703140070</v>
      </c>
      <c r="D23" s="8" t="s">
        <v>85</v>
      </c>
      <c r="E23" s="9">
        <v>9</v>
      </c>
      <c r="F23" s="9">
        <v>10</v>
      </c>
      <c r="G23" s="9">
        <v>6</v>
      </c>
      <c r="H23" s="9">
        <v>10</v>
      </c>
      <c r="I23" s="46">
        <f t="shared" si="1"/>
        <v>35</v>
      </c>
      <c r="J23" s="9"/>
      <c r="K23" s="9"/>
      <c r="L23" s="9"/>
      <c r="M23" s="9">
        <v>68</v>
      </c>
      <c r="N23" s="46">
        <f t="shared" si="2"/>
        <v>68</v>
      </c>
      <c r="O23" s="9"/>
      <c r="P23" s="9"/>
      <c r="Q23" s="9">
        <v>31</v>
      </c>
      <c r="R23" s="49">
        <v>30</v>
      </c>
      <c r="S23" s="46">
        <f t="shared" si="3"/>
        <v>61</v>
      </c>
      <c r="T23" s="14">
        <v>65</v>
      </c>
      <c r="U23" s="67">
        <v>87.5</v>
      </c>
      <c r="V23" s="14"/>
      <c r="W23" s="46">
        <f t="shared" si="4"/>
        <v>76.25</v>
      </c>
      <c r="X23" s="51">
        <v>74.45</v>
      </c>
      <c r="Y23" s="46">
        <f t="shared" si="6"/>
        <v>66.23</v>
      </c>
      <c r="Z23" s="50" t="str">
        <f t="shared" si="5"/>
        <v>B</v>
      </c>
      <c r="AA23" s="75">
        <v>0.82220000000000004</v>
      </c>
      <c r="AB23" s="79"/>
      <c r="AC23" s="3"/>
      <c r="AD23" s="3"/>
      <c r="AE23" s="3"/>
    </row>
    <row r="24" spans="1:31">
      <c r="A24" s="8">
        <v>13</v>
      </c>
      <c r="B24" s="8" t="str">
        <f t="shared" si="0"/>
        <v>D3KA-38-02</v>
      </c>
      <c r="C24" s="8">
        <v>6703140078</v>
      </c>
      <c r="D24" s="8" t="s">
        <v>86</v>
      </c>
      <c r="E24" s="9">
        <v>8</v>
      </c>
      <c r="F24" s="9">
        <v>10</v>
      </c>
      <c r="G24" s="9">
        <v>12</v>
      </c>
      <c r="H24" s="9">
        <v>14</v>
      </c>
      <c r="I24" s="46">
        <f t="shared" si="1"/>
        <v>44</v>
      </c>
      <c r="J24" s="9"/>
      <c r="K24" s="9"/>
      <c r="L24" s="9"/>
      <c r="M24" s="9">
        <v>66</v>
      </c>
      <c r="N24" s="46">
        <f t="shared" si="2"/>
        <v>66</v>
      </c>
      <c r="O24" s="9"/>
      <c r="P24" s="9"/>
      <c r="Q24" s="9">
        <v>48</v>
      </c>
      <c r="R24" s="49">
        <v>22</v>
      </c>
      <c r="S24" s="46">
        <f t="shared" si="3"/>
        <v>70</v>
      </c>
      <c r="T24" s="14">
        <v>55</v>
      </c>
      <c r="U24" s="67">
        <v>90.5</v>
      </c>
      <c r="V24" s="14"/>
      <c r="W24" s="46">
        <f t="shared" si="4"/>
        <v>72.75</v>
      </c>
      <c r="X24" s="51">
        <v>70.289999999999992</v>
      </c>
      <c r="Y24" s="46">
        <f t="shared" si="6"/>
        <v>66.366</v>
      </c>
      <c r="Z24" s="50" t="str">
        <f t="shared" si="5"/>
        <v>B</v>
      </c>
      <c r="AA24" s="75">
        <v>0.9556</v>
      </c>
      <c r="AB24" s="79"/>
      <c r="AC24" s="3"/>
      <c r="AD24" s="3"/>
      <c r="AE24" s="3"/>
    </row>
    <row r="25" spans="1:31">
      <c r="A25" s="8">
        <v>14</v>
      </c>
      <c r="B25" s="8" t="str">
        <f t="shared" si="0"/>
        <v>D3KA-38-02</v>
      </c>
      <c r="C25" s="8">
        <v>6703140086</v>
      </c>
      <c r="D25" s="8" t="s">
        <v>87</v>
      </c>
      <c r="E25" s="9">
        <v>3</v>
      </c>
      <c r="F25" s="9">
        <v>18</v>
      </c>
      <c r="G25" s="9">
        <v>4</v>
      </c>
      <c r="H25" s="9">
        <v>6</v>
      </c>
      <c r="I25" s="46">
        <f t="shared" si="1"/>
        <v>31</v>
      </c>
      <c r="J25" s="9"/>
      <c r="K25" s="9"/>
      <c r="L25" s="9"/>
      <c r="M25" s="9">
        <v>47.5</v>
      </c>
      <c r="N25" s="46">
        <f t="shared" si="2"/>
        <v>47.5</v>
      </c>
      <c r="O25" s="9"/>
      <c r="P25" s="9"/>
      <c r="Q25" s="9">
        <v>37</v>
      </c>
      <c r="R25" s="49">
        <v>33</v>
      </c>
      <c r="S25" s="46">
        <f t="shared" si="3"/>
        <v>70</v>
      </c>
      <c r="T25" s="14">
        <v>47.5</v>
      </c>
      <c r="U25" s="67">
        <v>91.25</v>
      </c>
      <c r="V25" s="14"/>
      <c r="W25" s="46">
        <f t="shared" si="4"/>
        <v>69.375</v>
      </c>
      <c r="X25" s="51">
        <v>79.59</v>
      </c>
      <c r="Y25" s="46">
        <f t="shared" si="6"/>
        <v>65.611000000000004</v>
      </c>
      <c r="Z25" s="50" t="str">
        <f t="shared" si="5"/>
        <v>B</v>
      </c>
      <c r="AA25" s="75">
        <v>0.88890000000000002</v>
      </c>
      <c r="AB25" s="79"/>
      <c r="AC25" s="3"/>
      <c r="AD25" s="3"/>
      <c r="AE25" s="3"/>
    </row>
    <row r="26" spans="1:31">
      <c r="A26" s="8">
        <v>15</v>
      </c>
      <c r="B26" s="8" t="str">
        <f t="shared" si="0"/>
        <v>D3KA-38-02</v>
      </c>
      <c r="C26" s="8">
        <v>6703140094</v>
      </c>
      <c r="D26" s="8" t="s">
        <v>88</v>
      </c>
      <c r="E26" s="9">
        <v>8</v>
      </c>
      <c r="F26" s="9">
        <v>10</v>
      </c>
      <c r="G26" s="9">
        <v>7</v>
      </c>
      <c r="H26" s="9">
        <v>21</v>
      </c>
      <c r="I26" s="46">
        <f t="shared" si="1"/>
        <v>46</v>
      </c>
      <c r="J26" s="9"/>
      <c r="K26" s="9"/>
      <c r="L26" s="9"/>
      <c r="M26" s="9">
        <v>55</v>
      </c>
      <c r="N26" s="46">
        <f t="shared" si="2"/>
        <v>55</v>
      </c>
      <c r="O26" s="9"/>
      <c r="P26" s="9"/>
      <c r="Q26" s="9">
        <v>28.5</v>
      </c>
      <c r="R26" s="49">
        <v>10</v>
      </c>
      <c r="S26" s="46">
        <f t="shared" si="3"/>
        <v>38.5</v>
      </c>
      <c r="T26" s="14">
        <v>57.5</v>
      </c>
      <c r="U26" s="67">
        <v>87.25</v>
      </c>
      <c r="V26" s="14"/>
      <c r="W26" s="46">
        <f t="shared" si="4"/>
        <v>72.375</v>
      </c>
      <c r="X26" s="51">
        <v>75.365000000000009</v>
      </c>
      <c r="Y26" s="46">
        <f t="shared" si="6"/>
        <v>62.796000000000006</v>
      </c>
      <c r="Z26" s="50" t="str">
        <f t="shared" si="5"/>
        <v>BC</v>
      </c>
      <c r="AA26" s="75">
        <v>0.9778</v>
      </c>
      <c r="AB26" s="79"/>
      <c r="AC26" s="3"/>
      <c r="AD26" s="3"/>
      <c r="AE26" s="3"/>
    </row>
    <row r="27" spans="1:31">
      <c r="A27" s="8">
        <v>16</v>
      </c>
      <c r="B27" s="8" t="str">
        <f t="shared" si="0"/>
        <v>D3KA-38-02</v>
      </c>
      <c r="C27" s="8">
        <v>6703140106</v>
      </c>
      <c r="D27" s="8" t="s">
        <v>89</v>
      </c>
      <c r="E27" s="9">
        <v>5</v>
      </c>
      <c r="F27" s="9">
        <v>18</v>
      </c>
      <c r="G27" s="9">
        <v>10</v>
      </c>
      <c r="H27" s="9">
        <v>11</v>
      </c>
      <c r="I27" s="46">
        <f t="shared" si="1"/>
        <v>44</v>
      </c>
      <c r="J27" s="9"/>
      <c r="K27" s="9"/>
      <c r="L27" s="9"/>
      <c r="M27" s="9">
        <v>76</v>
      </c>
      <c r="N27" s="46">
        <f t="shared" si="2"/>
        <v>76</v>
      </c>
      <c r="O27" s="9"/>
      <c r="P27" s="9"/>
      <c r="Q27" s="9">
        <v>39</v>
      </c>
      <c r="R27" s="49">
        <v>33</v>
      </c>
      <c r="S27" s="46">
        <f t="shared" si="3"/>
        <v>72</v>
      </c>
      <c r="T27" s="14">
        <v>71.25</v>
      </c>
      <c r="U27" s="67">
        <v>90</v>
      </c>
      <c r="V27" s="14"/>
      <c r="W27" s="46">
        <f t="shared" si="4"/>
        <v>80.625</v>
      </c>
      <c r="X27" s="51">
        <v>82.1</v>
      </c>
      <c r="Y27" s="46">
        <f t="shared" si="6"/>
        <v>73.965000000000003</v>
      </c>
      <c r="Z27" s="50" t="str">
        <f t="shared" si="5"/>
        <v>AB</v>
      </c>
      <c r="AA27" s="75">
        <v>0.84440000000000004</v>
      </c>
      <c r="AB27" s="79"/>
      <c r="AC27" s="3"/>
      <c r="AD27" s="3"/>
      <c r="AE27" s="3"/>
    </row>
    <row r="28" spans="1:31">
      <c r="A28" s="8">
        <v>17</v>
      </c>
      <c r="B28" s="8" t="str">
        <f t="shared" si="0"/>
        <v>D3KA-38-02</v>
      </c>
      <c r="C28" s="8">
        <v>6703140134</v>
      </c>
      <c r="D28" s="8" t="s">
        <v>90</v>
      </c>
      <c r="E28" s="9">
        <v>4</v>
      </c>
      <c r="F28" s="9">
        <v>10</v>
      </c>
      <c r="G28" s="9">
        <v>0</v>
      </c>
      <c r="H28" s="9">
        <v>14</v>
      </c>
      <c r="I28" s="46">
        <f t="shared" si="1"/>
        <v>28</v>
      </c>
      <c r="J28" s="9"/>
      <c r="K28" s="9"/>
      <c r="L28" s="9"/>
      <c r="M28" s="9">
        <v>46.6</v>
      </c>
      <c r="N28" s="46">
        <f t="shared" si="2"/>
        <v>46.6</v>
      </c>
      <c r="O28" s="9"/>
      <c r="P28" s="9"/>
      <c r="Q28" s="9">
        <v>26.5</v>
      </c>
      <c r="R28" s="49">
        <v>9</v>
      </c>
      <c r="S28" s="46">
        <f t="shared" si="3"/>
        <v>35.5</v>
      </c>
      <c r="T28" s="14">
        <v>44.5</v>
      </c>
      <c r="U28" s="67">
        <v>79.5</v>
      </c>
      <c r="V28" s="14"/>
      <c r="W28" s="46">
        <f t="shared" si="4"/>
        <v>62</v>
      </c>
      <c r="X28" s="51">
        <v>71.400000000000006</v>
      </c>
      <c r="Y28" s="46">
        <f t="shared" si="6"/>
        <v>55.145000000000003</v>
      </c>
      <c r="Z28" s="50" t="str">
        <f t="shared" si="5"/>
        <v>C</v>
      </c>
      <c r="AA28" s="75">
        <v>0.93330000000000002</v>
      </c>
      <c r="AB28" s="79"/>
      <c r="AC28" s="3"/>
      <c r="AD28" s="3"/>
      <c r="AE28" s="3"/>
    </row>
    <row r="29" spans="1:31">
      <c r="A29" s="8">
        <v>18</v>
      </c>
      <c r="B29" s="8" t="str">
        <f t="shared" si="0"/>
        <v>D3KA-38-02</v>
      </c>
      <c r="C29" s="8">
        <v>6703140146</v>
      </c>
      <c r="D29" s="8" t="s">
        <v>91</v>
      </c>
      <c r="E29" s="9">
        <v>8</v>
      </c>
      <c r="F29" s="9">
        <v>18</v>
      </c>
      <c r="G29" s="9">
        <v>12</v>
      </c>
      <c r="H29" s="9">
        <v>11</v>
      </c>
      <c r="I29" s="46">
        <f t="shared" si="1"/>
        <v>49</v>
      </c>
      <c r="J29" s="9"/>
      <c r="K29" s="9"/>
      <c r="L29" s="9"/>
      <c r="M29" s="9">
        <v>83.5</v>
      </c>
      <c r="N29" s="46">
        <f t="shared" si="2"/>
        <v>83.5</v>
      </c>
      <c r="O29" s="9"/>
      <c r="P29" s="9"/>
      <c r="Q29" s="9">
        <v>41</v>
      </c>
      <c r="R29" s="49">
        <v>24</v>
      </c>
      <c r="S29" s="46">
        <f t="shared" si="3"/>
        <v>65</v>
      </c>
      <c r="T29" s="14">
        <v>73</v>
      </c>
      <c r="U29" s="67">
        <v>92.5</v>
      </c>
      <c r="V29" s="14"/>
      <c r="W29" s="46">
        <f t="shared" si="4"/>
        <v>82.75</v>
      </c>
      <c r="X29" s="51">
        <v>81.31</v>
      </c>
      <c r="Y29" s="46">
        <f t="shared" si="6"/>
        <v>74.524000000000001</v>
      </c>
      <c r="Z29" s="50" t="str">
        <f t="shared" si="5"/>
        <v>AB</v>
      </c>
      <c r="AA29" s="75">
        <v>0.9778</v>
      </c>
      <c r="AB29" s="79"/>
      <c r="AC29" s="3"/>
      <c r="AD29" s="3"/>
      <c r="AE29" s="3"/>
    </row>
    <row r="30" spans="1:31" ht="15">
      <c r="A30" s="8">
        <v>19</v>
      </c>
      <c r="B30" s="8" t="str">
        <f t="shared" si="0"/>
        <v>D3KA-38-02</v>
      </c>
      <c r="C30" s="8">
        <v>6703140150</v>
      </c>
      <c r="D30" s="8" t="s">
        <v>92</v>
      </c>
      <c r="E30" s="9">
        <v>7</v>
      </c>
      <c r="F30" s="9">
        <v>8</v>
      </c>
      <c r="G30" s="9">
        <v>2</v>
      </c>
      <c r="H30" s="9">
        <v>7</v>
      </c>
      <c r="I30" s="46">
        <f t="shared" si="1"/>
        <v>24</v>
      </c>
      <c r="J30" s="9"/>
      <c r="K30" s="9"/>
      <c r="L30" s="9"/>
      <c r="M30" s="9">
        <v>53</v>
      </c>
      <c r="N30" s="46">
        <f t="shared" si="2"/>
        <v>53</v>
      </c>
      <c r="O30" s="9"/>
      <c r="P30" s="9"/>
      <c r="Q30" s="9">
        <f>22+$AD$30</f>
        <v>57</v>
      </c>
      <c r="R30" s="49">
        <v>13</v>
      </c>
      <c r="S30" s="46">
        <f t="shared" si="3"/>
        <v>70</v>
      </c>
      <c r="T30" s="80">
        <f>17.5+$AD$30</f>
        <v>52.5</v>
      </c>
      <c r="U30" s="67"/>
      <c r="V30" s="14"/>
      <c r="W30" s="46">
        <f t="shared" si="4"/>
        <v>26.25</v>
      </c>
      <c r="X30" s="51">
        <v>63.46</v>
      </c>
      <c r="Y30" s="46">
        <f t="shared" si="6"/>
        <v>50.033999999999999</v>
      </c>
      <c r="Z30" s="50" t="str">
        <f t="shared" si="5"/>
        <v>C</v>
      </c>
      <c r="AA30" s="75">
        <v>0.84440000000000004</v>
      </c>
      <c r="AB30" s="113" t="s">
        <v>155</v>
      </c>
      <c r="AC30" s="3">
        <v>55.5</v>
      </c>
      <c r="AD30" s="3">
        <v>35</v>
      </c>
      <c r="AE30" s="83" t="s">
        <v>165</v>
      </c>
    </row>
    <row r="31" spans="1:31">
      <c r="A31" s="8">
        <v>20</v>
      </c>
      <c r="B31" s="8" t="str">
        <f t="shared" si="0"/>
        <v>D3KA-38-02</v>
      </c>
      <c r="C31" s="8">
        <v>6703144010</v>
      </c>
      <c r="D31" s="8" t="s">
        <v>93</v>
      </c>
      <c r="E31" s="9">
        <v>9</v>
      </c>
      <c r="F31" s="9">
        <v>18</v>
      </c>
      <c r="G31" s="9">
        <v>10</v>
      </c>
      <c r="H31" s="9">
        <v>21</v>
      </c>
      <c r="I31" s="46">
        <f t="shared" si="1"/>
        <v>58</v>
      </c>
      <c r="J31" s="9"/>
      <c r="K31" s="42"/>
      <c r="L31" s="9"/>
      <c r="M31" s="45">
        <v>79.5</v>
      </c>
      <c r="N31" s="46">
        <f t="shared" si="2"/>
        <v>79.5</v>
      </c>
      <c r="O31" s="9"/>
      <c r="P31" s="9"/>
      <c r="Q31" s="9">
        <v>50</v>
      </c>
      <c r="R31" s="49">
        <v>42</v>
      </c>
      <c r="S31" s="46">
        <f t="shared" si="3"/>
        <v>92</v>
      </c>
      <c r="T31" s="14">
        <v>72.5</v>
      </c>
      <c r="U31" s="67">
        <v>95.25</v>
      </c>
      <c r="V31" s="14"/>
      <c r="W31" s="46">
        <f t="shared" si="4"/>
        <v>83.875</v>
      </c>
      <c r="X31" s="51">
        <v>91.49</v>
      </c>
      <c r="Y31" s="46">
        <f t="shared" si="6"/>
        <v>83.820999999999998</v>
      </c>
      <c r="Z31" s="50" t="str">
        <f t="shared" si="5"/>
        <v>A</v>
      </c>
      <c r="AA31" s="75">
        <v>0.9778</v>
      </c>
      <c r="AB31" s="79"/>
      <c r="AC31" s="3"/>
      <c r="AD31" s="3"/>
      <c r="AE31" s="3"/>
    </row>
    <row r="32" spans="1:31">
      <c r="A32" s="8">
        <v>21</v>
      </c>
      <c r="B32" s="8" t="str">
        <f t="shared" si="0"/>
        <v>D3KA-38-02</v>
      </c>
      <c r="C32" s="8">
        <v>6703144014</v>
      </c>
      <c r="D32" s="8" t="s">
        <v>94</v>
      </c>
      <c r="E32" s="9">
        <v>7</v>
      </c>
      <c r="F32" s="9">
        <v>20</v>
      </c>
      <c r="G32" s="9">
        <v>18</v>
      </c>
      <c r="H32" s="9">
        <v>0</v>
      </c>
      <c r="I32" s="46">
        <f t="shared" si="1"/>
        <v>45</v>
      </c>
      <c r="J32" s="9"/>
      <c r="K32" s="9"/>
      <c r="L32" s="9"/>
      <c r="M32" s="9">
        <v>30.5</v>
      </c>
      <c r="N32" s="46">
        <f t="shared" si="2"/>
        <v>30.5</v>
      </c>
      <c r="O32" s="9"/>
      <c r="P32" s="9"/>
      <c r="Q32" s="9"/>
      <c r="R32" s="49"/>
      <c r="S32" s="46">
        <v>0</v>
      </c>
      <c r="T32" s="14">
        <v>18</v>
      </c>
      <c r="U32" s="67"/>
      <c r="V32" s="14"/>
      <c r="W32" s="46">
        <f t="shared" si="4"/>
        <v>9</v>
      </c>
      <c r="X32" s="51">
        <v>0</v>
      </c>
      <c r="Y32" s="46">
        <f t="shared" si="6"/>
        <v>11.600000000000001</v>
      </c>
      <c r="Z32" s="50" t="str">
        <f t="shared" si="5"/>
        <v>E</v>
      </c>
      <c r="AA32" s="75">
        <v>0.31109999999999999</v>
      </c>
      <c r="AB32" s="79"/>
      <c r="AC32" s="3"/>
      <c r="AD32" s="3"/>
      <c r="AE32" s="3"/>
    </row>
    <row r="33" spans="1:31">
      <c r="A33" s="8">
        <v>22</v>
      </c>
      <c r="B33" s="8" t="str">
        <f t="shared" si="0"/>
        <v>D3KA-38-02</v>
      </c>
      <c r="C33" s="8">
        <v>6703144022</v>
      </c>
      <c r="D33" s="8" t="s">
        <v>95</v>
      </c>
      <c r="E33" s="9">
        <v>6</v>
      </c>
      <c r="F33" s="9">
        <v>8</v>
      </c>
      <c r="G33" s="9">
        <v>11</v>
      </c>
      <c r="H33" s="9">
        <v>13</v>
      </c>
      <c r="I33" s="46">
        <f t="shared" si="1"/>
        <v>38</v>
      </c>
      <c r="J33" s="9"/>
      <c r="K33" s="9"/>
      <c r="L33" s="9"/>
      <c r="M33" s="9">
        <v>74</v>
      </c>
      <c r="N33" s="46">
        <f t="shared" si="2"/>
        <v>74</v>
      </c>
      <c r="O33" s="9"/>
      <c r="P33" s="9"/>
      <c r="Q33" s="9">
        <v>39</v>
      </c>
      <c r="R33" s="49">
        <v>12</v>
      </c>
      <c r="S33" s="46">
        <f t="shared" si="3"/>
        <v>51</v>
      </c>
      <c r="T33" s="14">
        <v>68</v>
      </c>
      <c r="U33" s="67">
        <v>89.5</v>
      </c>
      <c r="V33" s="14"/>
      <c r="W33" s="46">
        <f>(T33*$T$10)+(U33*$U$10)+(V33*$V$10)</f>
        <v>78.75</v>
      </c>
      <c r="X33" s="51">
        <v>68.585000000000008</v>
      </c>
      <c r="Y33" s="46">
        <f t="shared" si="6"/>
        <v>63.934000000000005</v>
      </c>
      <c r="Z33" s="50" t="str">
        <f t="shared" si="5"/>
        <v>BC</v>
      </c>
      <c r="AA33" s="75">
        <v>0.84440000000000004</v>
      </c>
      <c r="AB33" s="79"/>
      <c r="AC33" s="3"/>
      <c r="AD33" s="3"/>
      <c r="AE33" s="3"/>
    </row>
    <row r="34" spans="1:31">
      <c r="A34" s="8">
        <v>23</v>
      </c>
      <c r="B34" s="8" t="str">
        <f t="shared" si="0"/>
        <v>D3KA-38-02</v>
      </c>
      <c r="C34" s="62">
        <v>6703144038</v>
      </c>
      <c r="D34" s="62" t="s">
        <v>96</v>
      </c>
      <c r="E34" s="63">
        <v>5</v>
      </c>
      <c r="F34" s="63">
        <v>18</v>
      </c>
      <c r="G34" s="63">
        <v>4</v>
      </c>
      <c r="H34" s="63">
        <v>9</v>
      </c>
      <c r="I34" s="46">
        <f t="shared" si="1"/>
        <v>36</v>
      </c>
      <c r="J34" s="63"/>
      <c r="K34" s="63"/>
      <c r="L34" s="63"/>
      <c r="M34" s="63">
        <v>70</v>
      </c>
      <c r="N34" s="46">
        <f t="shared" si="2"/>
        <v>70</v>
      </c>
      <c r="O34" s="63"/>
      <c r="P34" s="63"/>
      <c r="Q34" s="63">
        <v>41</v>
      </c>
      <c r="R34" s="63">
        <v>28</v>
      </c>
      <c r="S34" s="46">
        <f t="shared" si="3"/>
        <v>69</v>
      </c>
      <c r="T34" s="14">
        <v>60</v>
      </c>
      <c r="U34" s="67">
        <v>90.75</v>
      </c>
      <c r="V34" s="64"/>
      <c r="W34" s="46">
        <f t="shared" ref="W34:W46" si="7">(T34*$T$10)+(U34*$U$10)+(V34*$V$10)</f>
        <v>75.375</v>
      </c>
      <c r="X34" s="51">
        <v>77.56</v>
      </c>
      <c r="Y34" s="46">
        <f>($E$9*I34)+($J$9*N34)+($O$9*S34)+($T$9*W34)+($X$9*X34)</f>
        <v>68.849000000000004</v>
      </c>
      <c r="Z34" s="55" t="str">
        <f t="shared" si="5"/>
        <v>B</v>
      </c>
      <c r="AA34" s="75">
        <v>0.93330000000000002</v>
      </c>
      <c r="AB34" s="79"/>
      <c r="AC34" s="3"/>
      <c r="AD34" s="3"/>
      <c r="AE34" s="3"/>
    </row>
    <row r="35" spans="1:31">
      <c r="A35" s="8">
        <v>24</v>
      </c>
      <c r="B35" s="8" t="str">
        <f t="shared" si="0"/>
        <v>D3KA-38-02</v>
      </c>
      <c r="C35" s="62">
        <v>6703144042</v>
      </c>
      <c r="D35" s="62" t="s">
        <v>97</v>
      </c>
      <c r="E35" s="63">
        <v>8</v>
      </c>
      <c r="F35" s="63">
        <v>18</v>
      </c>
      <c r="G35" s="63">
        <v>9</v>
      </c>
      <c r="H35" s="63">
        <v>20</v>
      </c>
      <c r="I35" s="46">
        <f t="shared" si="1"/>
        <v>55</v>
      </c>
      <c r="J35" s="63"/>
      <c r="K35" s="63"/>
      <c r="L35" s="63"/>
      <c r="M35" s="63">
        <v>62</v>
      </c>
      <c r="N35" s="46">
        <f t="shared" si="2"/>
        <v>62</v>
      </c>
      <c r="O35" s="63"/>
      <c r="P35" s="63"/>
      <c r="Q35" s="63">
        <v>41</v>
      </c>
      <c r="R35" s="63">
        <v>37</v>
      </c>
      <c r="S35" s="46">
        <f t="shared" si="3"/>
        <v>78</v>
      </c>
      <c r="T35" s="14">
        <v>65</v>
      </c>
      <c r="U35" s="67">
        <v>91</v>
      </c>
      <c r="V35" s="64"/>
      <c r="W35" s="46">
        <f t="shared" si="7"/>
        <v>78</v>
      </c>
      <c r="X35" s="51">
        <v>83.125000000000014</v>
      </c>
      <c r="Y35" s="46">
        <f t="shared" si="6"/>
        <v>75</v>
      </c>
      <c r="Z35" s="55" t="str">
        <f t="shared" si="5"/>
        <v>AB</v>
      </c>
      <c r="AA35" s="75">
        <v>0.93330000000000002</v>
      </c>
      <c r="AB35" s="79"/>
      <c r="AC35" s="3"/>
      <c r="AD35" s="3"/>
      <c r="AE35" s="3"/>
    </row>
    <row r="36" spans="1:31">
      <c r="A36" s="8">
        <v>25</v>
      </c>
      <c r="B36" s="8" t="str">
        <f t="shared" si="0"/>
        <v>D3KA-38-02</v>
      </c>
      <c r="C36" s="62">
        <v>6703144050</v>
      </c>
      <c r="D36" s="62" t="s">
        <v>98</v>
      </c>
      <c r="E36" s="63">
        <v>6</v>
      </c>
      <c r="F36" s="63">
        <v>8</v>
      </c>
      <c r="G36" s="63">
        <v>0</v>
      </c>
      <c r="H36" s="63">
        <v>0</v>
      </c>
      <c r="I36" s="46">
        <f t="shared" si="1"/>
        <v>14</v>
      </c>
      <c r="J36" s="63"/>
      <c r="K36" s="63"/>
      <c r="L36" s="63"/>
      <c r="M36" s="63">
        <v>29.5</v>
      </c>
      <c r="N36" s="46">
        <f t="shared" si="2"/>
        <v>29.5</v>
      </c>
      <c r="O36" s="63"/>
      <c r="P36" s="63"/>
      <c r="Q36" s="63">
        <f>$AD$36</f>
        <v>28</v>
      </c>
      <c r="R36" s="63"/>
      <c r="S36" s="46">
        <f t="shared" si="3"/>
        <v>28</v>
      </c>
      <c r="T36" s="80">
        <f>50+$AD$36</f>
        <v>78</v>
      </c>
      <c r="U36" s="67">
        <v>72.25</v>
      </c>
      <c r="V36" s="64"/>
      <c r="W36" s="46">
        <f t="shared" si="7"/>
        <v>75.125</v>
      </c>
      <c r="X36" s="51">
        <v>64.625</v>
      </c>
      <c r="Y36" s="46">
        <f t="shared" si="6"/>
        <v>50.125</v>
      </c>
      <c r="Z36" s="55" t="str">
        <f t="shared" si="5"/>
        <v>C</v>
      </c>
      <c r="AA36" s="75">
        <v>0.71109999999999995</v>
      </c>
      <c r="AB36" s="113" t="s">
        <v>155</v>
      </c>
      <c r="AC36" s="3">
        <v>58</v>
      </c>
      <c r="AD36" s="3">
        <v>28</v>
      </c>
      <c r="AE36" s="84" t="s">
        <v>166</v>
      </c>
    </row>
    <row r="37" spans="1:31">
      <c r="A37" s="8">
        <v>26</v>
      </c>
      <c r="B37" s="8" t="str">
        <f t="shared" si="0"/>
        <v>D3KA-38-02</v>
      </c>
      <c r="C37" s="62">
        <v>6703144066</v>
      </c>
      <c r="D37" s="62" t="s">
        <v>99</v>
      </c>
      <c r="E37" s="63">
        <v>4</v>
      </c>
      <c r="F37" s="63">
        <v>10</v>
      </c>
      <c r="G37" s="63">
        <v>12</v>
      </c>
      <c r="H37" s="63">
        <v>6</v>
      </c>
      <c r="I37" s="46">
        <f t="shared" si="1"/>
        <v>32</v>
      </c>
      <c r="J37" s="63"/>
      <c r="K37" s="63"/>
      <c r="L37" s="63"/>
      <c r="M37" s="63">
        <v>49.5</v>
      </c>
      <c r="N37" s="46">
        <f t="shared" si="2"/>
        <v>49.5</v>
      </c>
      <c r="O37" s="63"/>
      <c r="P37" s="63"/>
      <c r="Q37" s="63">
        <v>16</v>
      </c>
      <c r="R37" s="63">
        <v>4</v>
      </c>
      <c r="S37" s="46">
        <f t="shared" si="3"/>
        <v>20</v>
      </c>
      <c r="T37" s="14">
        <v>62</v>
      </c>
      <c r="U37" s="67">
        <v>80</v>
      </c>
      <c r="V37" s="64"/>
      <c r="W37" s="46">
        <f t="shared" si="7"/>
        <v>71</v>
      </c>
      <c r="X37" s="51">
        <v>57.875</v>
      </c>
      <c r="Y37" s="46">
        <f t="shared" si="6"/>
        <v>50.100000000000009</v>
      </c>
      <c r="Z37" s="55" t="str">
        <f t="shared" si="5"/>
        <v>C</v>
      </c>
      <c r="AA37" s="75">
        <v>0.9778</v>
      </c>
      <c r="AB37" s="8"/>
      <c r="AC37" s="3"/>
      <c r="AD37" s="3"/>
      <c r="AE37" s="3"/>
    </row>
    <row r="38" spans="1:31">
      <c r="A38" s="8">
        <v>27</v>
      </c>
      <c r="B38" s="8" t="str">
        <f t="shared" si="0"/>
        <v>D3KA-38-02</v>
      </c>
      <c r="C38" s="62">
        <v>6703144074</v>
      </c>
      <c r="D38" s="62" t="s">
        <v>100</v>
      </c>
      <c r="E38" s="63">
        <v>6</v>
      </c>
      <c r="F38" s="63">
        <v>18</v>
      </c>
      <c r="G38" s="63">
        <v>8</v>
      </c>
      <c r="H38" s="63">
        <v>11</v>
      </c>
      <c r="I38" s="46">
        <f t="shared" si="1"/>
        <v>43</v>
      </c>
      <c r="J38" s="63"/>
      <c r="K38" s="63"/>
      <c r="L38" s="63"/>
      <c r="M38" s="63">
        <v>73</v>
      </c>
      <c r="N38" s="46">
        <f t="shared" si="2"/>
        <v>73</v>
      </c>
      <c r="O38" s="63"/>
      <c r="P38" s="63"/>
      <c r="Q38" s="63">
        <v>30</v>
      </c>
      <c r="R38" s="63">
        <v>28</v>
      </c>
      <c r="S38" s="46">
        <f t="shared" si="3"/>
        <v>58</v>
      </c>
      <c r="T38" s="14">
        <v>36.25</v>
      </c>
      <c r="U38" s="67">
        <v>87</v>
      </c>
      <c r="V38" s="64"/>
      <c r="W38" s="46">
        <f t="shared" si="7"/>
        <v>61.625</v>
      </c>
      <c r="X38" s="51">
        <v>73.22</v>
      </c>
      <c r="Y38" s="46">
        <f t="shared" si="6"/>
        <v>64.063000000000002</v>
      </c>
      <c r="Z38" s="55" t="str">
        <f t="shared" si="5"/>
        <v>BC</v>
      </c>
      <c r="AA38" s="75">
        <v>0.84440000000000004</v>
      </c>
      <c r="AB38" s="79"/>
      <c r="AC38" s="3"/>
      <c r="AD38" s="3"/>
      <c r="AE38" s="3"/>
    </row>
    <row r="39" spans="1:31">
      <c r="A39" s="8">
        <v>28</v>
      </c>
      <c r="B39" s="8" t="str">
        <f t="shared" si="0"/>
        <v>D3KA-38-02</v>
      </c>
      <c r="C39" s="62">
        <v>6703144090</v>
      </c>
      <c r="D39" s="62" t="s">
        <v>101</v>
      </c>
      <c r="E39" s="63">
        <v>6</v>
      </c>
      <c r="F39" s="63">
        <v>10</v>
      </c>
      <c r="G39" s="63">
        <v>0</v>
      </c>
      <c r="H39" s="63">
        <v>9</v>
      </c>
      <c r="I39" s="46">
        <f t="shared" si="1"/>
        <v>25</v>
      </c>
      <c r="J39" s="63"/>
      <c r="K39" s="63"/>
      <c r="L39" s="63"/>
      <c r="M39" s="63">
        <v>40</v>
      </c>
      <c r="N39" s="46">
        <f t="shared" si="2"/>
        <v>40</v>
      </c>
      <c r="O39" s="63"/>
      <c r="P39" s="63"/>
      <c r="Q39" s="63">
        <v>29</v>
      </c>
      <c r="R39" s="63">
        <v>9</v>
      </c>
      <c r="S39" s="46">
        <f t="shared" si="3"/>
        <v>38</v>
      </c>
      <c r="T39" s="14">
        <v>36.25</v>
      </c>
      <c r="U39" s="67">
        <v>85.5</v>
      </c>
      <c r="V39" s="64"/>
      <c r="W39" s="46">
        <f t="shared" si="7"/>
        <v>60.875</v>
      </c>
      <c r="X39" s="51">
        <v>73.510000000000005</v>
      </c>
      <c r="Y39" s="46">
        <f t="shared" si="6"/>
        <v>55.029000000000003</v>
      </c>
      <c r="Z39" s="55" t="str">
        <f t="shared" si="5"/>
        <v>C</v>
      </c>
      <c r="AA39" s="75">
        <v>0.88890000000000002</v>
      </c>
      <c r="AB39" s="79"/>
      <c r="AC39" s="3"/>
      <c r="AD39" s="3"/>
      <c r="AE39" s="3"/>
    </row>
    <row r="40" spans="1:31">
      <c r="A40" s="8">
        <v>29</v>
      </c>
      <c r="B40" s="8" t="str">
        <f t="shared" si="0"/>
        <v>D3KA-38-02</v>
      </c>
      <c r="C40" s="62">
        <v>6703144102</v>
      </c>
      <c r="D40" s="62" t="s">
        <v>102</v>
      </c>
      <c r="E40" s="63">
        <v>6</v>
      </c>
      <c r="F40" s="63">
        <v>18</v>
      </c>
      <c r="G40" s="63">
        <v>4</v>
      </c>
      <c r="H40" s="63">
        <v>11</v>
      </c>
      <c r="I40" s="46">
        <f t="shared" si="1"/>
        <v>39</v>
      </c>
      <c r="J40" s="63"/>
      <c r="K40" s="63"/>
      <c r="L40" s="63"/>
      <c r="M40" s="63">
        <v>54</v>
      </c>
      <c r="N40" s="46">
        <f t="shared" si="2"/>
        <v>54</v>
      </c>
      <c r="O40" s="63"/>
      <c r="P40" s="63"/>
      <c r="Q40" s="63">
        <v>41</v>
      </c>
      <c r="R40" s="63">
        <v>36</v>
      </c>
      <c r="S40" s="46">
        <f t="shared" si="3"/>
        <v>77</v>
      </c>
      <c r="T40" s="14">
        <v>57.5</v>
      </c>
      <c r="U40" s="67">
        <v>91.5</v>
      </c>
      <c r="V40" s="64"/>
      <c r="W40" s="46">
        <f t="shared" si="7"/>
        <v>74.5</v>
      </c>
      <c r="X40" s="51">
        <v>74.795000000000002</v>
      </c>
      <c r="Y40" s="46">
        <f t="shared" si="6"/>
        <v>67.617999999999995</v>
      </c>
      <c r="Z40" s="55" t="str">
        <f t="shared" si="5"/>
        <v>B</v>
      </c>
      <c r="AA40" s="75">
        <v>0.9778</v>
      </c>
      <c r="AB40" s="79"/>
      <c r="AC40" s="3"/>
      <c r="AD40" s="3"/>
      <c r="AE40" s="3"/>
    </row>
    <row r="41" spans="1:31">
      <c r="A41" s="8">
        <v>30</v>
      </c>
      <c r="B41" s="8" t="str">
        <f t="shared" si="0"/>
        <v>D3KA-38-02</v>
      </c>
      <c r="C41" s="62">
        <v>6703144110</v>
      </c>
      <c r="D41" s="62" t="s">
        <v>103</v>
      </c>
      <c r="E41" s="63">
        <v>9</v>
      </c>
      <c r="F41" s="63">
        <v>18</v>
      </c>
      <c r="G41" s="63">
        <v>6</v>
      </c>
      <c r="H41" s="63">
        <v>12</v>
      </c>
      <c r="I41" s="46">
        <f t="shared" si="1"/>
        <v>45</v>
      </c>
      <c r="J41" s="63"/>
      <c r="K41" s="63"/>
      <c r="L41" s="63"/>
      <c r="M41" s="63">
        <v>79</v>
      </c>
      <c r="N41" s="46">
        <f t="shared" si="2"/>
        <v>79</v>
      </c>
      <c r="O41" s="63"/>
      <c r="P41" s="63"/>
      <c r="Q41" s="63">
        <v>31</v>
      </c>
      <c r="R41" s="63">
        <v>10</v>
      </c>
      <c r="S41" s="46">
        <f t="shared" si="3"/>
        <v>41</v>
      </c>
      <c r="T41" s="14">
        <v>72.5</v>
      </c>
      <c r="U41" s="67">
        <v>90.25</v>
      </c>
      <c r="V41" s="64"/>
      <c r="W41" s="46">
        <f t="shared" si="7"/>
        <v>81.375</v>
      </c>
      <c r="X41" s="51">
        <v>78.320000000000007</v>
      </c>
      <c r="Y41" s="46">
        <f t="shared" si="6"/>
        <v>68.403000000000006</v>
      </c>
      <c r="Z41" s="55" t="str">
        <f t="shared" si="5"/>
        <v>B</v>
      </c>
      <c r="AA41" s="75">
        <v>0.93330000000000002</v>
      </c>
      <c r="AB41" s="79"/>
      <c r="AC41" s="3"/>
      <c r="AD41" s="3"/>
      <c r="AE41" s="3"/>
    </row>
    <row r="42" spans="1:31">
      <c r="A42" s="8">
        <v>31</v>
      </c>
      <c r="B42" s="8" t="str">
        <f t="shared" si="0"/>
        <v>D3KA-38-02</v>
      </c>
      <c r="C42" s="62">
        <v>6703144114</v>
      </c>
      <c r="D42" s="62" t="s">
        <v>104</v>
      </c>
      <c r="E42" s="63">
        <v>4</v>
      </c>
      <c r="F42" s="63">
        <v>8</v>
      </c>
      <c r="G42" s="63">
        <v>6</v>
      </c>
      <c r="H42" s="63">
        <v>14</v>
      </c>
      <c r="I42" s="46">
        <f t="shared" si="1"/>
        <v>32</v>
      </c>
      <c r="J42" s="63"/>
      <c r="K42" s="63"/>
      <c r="L42" s="63"/>
      <c r="M42" s="63">
        <v>33.5</v>
      </c>
      <c r="N42" s="46">
        <f t="shared" si="2"/>
        <v>33.5</v>
      </c>
      <c r="O42" s="63"/>
      <c r="P42" s="63"/>
      <c r="Q42" s="63">
        <v>21</v>
      </c>
      <c r="R42" s="63">
        <v>6</v>
      </c>
      <c r="S42" s="46">
        <f t="shared" si="3"/>
        <v>27</v>
      </c>
      <c r="T42" s="14">
        <v>55</v>
      </c>
      <c r="U42" s="67">
        <v>89.25</v>
      </c>
      <c r="V42" s="64"/>
      <c r="W42" s="46">
        <f t="shared" si="7"/>
        <v>72.125</v>
      </c>
      <c r="X42" s="51">
        <v>72.330000000000013</v>
      </c>
      <c r="Y42" s="46">
        <f t="shared" si="6"/>
        <v>55.557000000000002</v>
      </c>
      <c r="Z42" s="55" t="str">
        <f t="shared" si="5"/>
        <v>C</v>
      </c>
      <c r="AA42" s="75">
        <v>0.84440000000000004</v>
      </c>
      <c r="AB42" s="79"/>
      <c r="AC42" s="3"/>
      <c r="AD42" s="3"/>
      <c r="AE42" s="3"/>
    </row>
    <row r="43" spans="1:31">
      <c r="A43" s="8">
        <v>32</v>
      </c>
      <c r="B43" s="8" t="str">
        <f t="shared" si="0"/>
        <v>D3KA-38-02</v>
      </c>
      <c r="C43" s="62">
        <v>6703144118</v>
      </c>
      <c r="D43" s="62" t="s">
        <v>105</v>
      </c>
      <c r="E43" s="63">
        <v>5</v>
      </c>
      <c r="F43" s="63">
        <v>25</v>
      </c>
      <c r="G43" s="63">
        <v>6</v>
      </c>
      <c r="H43" s="63">
        <v>12</v>
      </c>
      <c r="I43" s="46">
        <f t="shared" si="1"/>
        <v>48</v>
      </c>
      <c r="J43" s="63"/>
      <c r="K43" s="63"/>
      <c r="L43" s="63"/>
      <c r="M43" s="63">
        <v>38.5</v>
      </c>
      <c r="N43" s="46">
        <f t="shared" si="2"/>
        <v>38.5</v>
      </c>
      <c r="O43" s="63"/>
      <c r="P43" s="63"/>
      <c r="Q43" s="63">
        <v>21</v>
      </c>
      <c r="R43" s="63">
        <v>25</v>
      </c>
      <c r="S43" s="46">
        <f t="shared" si="3"/>
        <v>46</v>
      </c>
      <c r="T43" s="14">
        <v>45</v>
      </c>
      <c r="U43" s="67">
        <v>88.25</v>
      </c>
      <c r="V43" s="64"/>
      <c r="W43" s="46">
        <f t="shared" si="7"/>
        <v>66.625</v>
      </c>
      <c r="X43" s="51">
        <v>79.600000000000009</v>
      </c>
      <c r="Y43" s="46">
        <f t="shared" si="6"/>
        <v>63.115000000000002</v>
      </c>
      <c r="Z43" s="55" t="str">
        <f t="shared" si="5"/>
        <v>BC</v>
      </c>
      <c r="AA43" s="75">
        <v>0.93330000000000002</v>
      </c>
      <c r="AB43" s="79"/>
      <c r="AC43" s="3"/>
      <c r="AD43" s="3"/>
      <c r="AE43" s="3"/>
    </row>
    <row r="44" spans="1:31">
      <c r="A44" s="8">
        <v>33</v>
      </c>
      <c r="B44" s="8" t="str">
        <f t="shared" si="0"/>
        <v>D3KA-38-02</v>
      </c>
      <c r="C44" s="62">
        <v>6703144122</v>
      </c>
      <c r="D44" s="62" t="s">
        <v>106</v>
      </c>
      <c r="E44" s="63">
        <v>7</v>
      </c>
      <c r="F44" s="63">
        <v>18</v>
      </c>
      <c r="G44" s="63">
        <v>4</v>
      </c>
      <c r="H44" s="63">
        <v>15</v>
      </c>
      <c r="I44" s="46">
        <f t="shared" si="1"/>
        <v>44</v>
      </c>
      <c r="J44" s="63"/>
      <c r="K44" s="63"/>
      <c r="L44" s="63"/>
      <c r="M44" s="63">
        <v>49.5</v>
      </c>
      <c r="N44" s="46">
        <f t="shared" si="2"/>
        <v>49.5</v>
      </c>
      <c r="O44" s="63"/>
      <c r="P44" s="63"/>
      <c r="Q44" s="63">
        <v>39</v>
      </c>
      <c r="R44" s="63">
        <v>28</v>
      </c>
      <c r="S44" s="46">
        <f t="shared" si="3"/>
        <v>67</v>
      </c>
      <c r="T44" s="14">
        <v>58.75</v>
      </c>
      <c r="U44" s="67">
        <v>79.5</v>
      </c>
      <c r="V44" s="64"/>
      <c r="W44" s="46">
        <f t="shared" si="7"/>
        <v>69.125</v>
      </c>
      <c r="X44" s="51">
        <v>77.545000000000002</v>
      </c>
      <c r="Y44" s="46">
        <f t="shared" si="6"/>
        <v>66.443000000000012</v>
      </c>
      <c r="Z44" s="55" t="str">
        <f t="shared" si="5"/>
        <v>B</v>
      </c>
      <c r="AA44" s="75">
        <v>0.91110000000000002</v>
      </c>
      <c r="AB44" s="79"/>
      <c r="AC44" s="3"/>
      <c r="AD44" s="3"/>
      <c r="AE44" s="3"/>
    </row>
    <row r="45" spans="1:31">
      <c r="A45" s="8">
        <v>34</v>
      </c>
      <c r="B45" s="8" t="str">
        <f t="shared" si="0"/>
        <v>D3KA-38-02</v>
      </c>
      <c r="C45" s="62">
        <v>6703144126</v>
      </c>
      <c r="D45" s="62" t="s">
        <v>107</v>
      </c>
      <c r="E45" s="63">
        <v>4</v>
      </c>
      <c r="F45" s="63">
        <v>20</v>
      </c>
      <c r="G45" s="63">
        <v>0</v>
      </c>
      <c r="H45" s="63">
        <v>4</v>
      </c>
      <c r="I45" s="46">
        <f t="shared" si="1"/>
        <v>28</v>
      </c>
      <c r="J45" s="63"/>
      <c r="K45" s="63"/>
      <c r="L45" s="63"/>
      <c r="M45" s="63">
        <v>29.5</v>
      </c>
      <c r="N45" s="46">
        <f t="shared" si="2"/>
        <v>29.5</v>
      </c>
      <c r="O45" s="63"/>
      <c r="P45" s="63"/>
      <c r="Q45" s="63">
        <v>26</v>
      </c>
      <c r="R45" s="63">
        <v>13</v>
      </c>
      <c r="S45" s="46">
        <f t="shared" si="3"/>
        <v>39</v>
      </c>
      <c r="T45" s="14">
        <v>15</v>
      </c>
      <c r="U45" s="67"/>
      <c r="V45" s="64"/>
      <c r="W45" s="46">
        <f t="shared" si="7"/>
        <v>7.5</v>
      </c>
      <c r="X45" s="51">
        <v>59.278999999999996</v>
      </c>
      <c r="Y45" s="46">
        <f t="shared" si="6"/>
        <v>38.211600000000004</v>
      </c>
      <c r="Z45" s="55" t="str">
        <f t="shared" si="5"/>
        <v>E</v>
      </c>
      <c r="AA45" s="75">
        <v>0.8</v>
      </c>
      <c r="AB45" s="113" t="s">
        <v>155</v>
      </c>
      <c r="AC45" s="3"/>
      <c r="AD45" s="3"/>
      <c r="AE45" s="3"/>
    </row>
    <row r="46" spans="1:31">
      <c r="A46" s="8">
        <v>35</v>
      </c>
      <c r="B46" s="8" t="str">
        <f t="shared" si="0"/>
        <v>D3KA-38-02</v>
      </c>
      <c r="C46" s="62">
        <v>6703144142</v>
      </c>
      <c r="D46" s="62" t="s">
        <v>108</v>
      </c>
      <c r="E46" s="63">
        <v>9</v>
      </c>
      <c r="F46" s="63">
        <v>30</v>
      </c>
      <c r="G46" s="63">
        <v>9</v>
      </c>
      <c r="H46" s="63">
        <v>13</v>
      </c>
      <c r="I46" s="46">
        <f t="shared" si="1"/>
        <v>61</v>
      </c>
      <c r="J46" s="63"/>
      <c r="K46" s="63"/>
      <c r="L46" s="63"/>
      <c r="M46" s="63">
        <v>80.5</v>
      </c>
      <c r="N46" s="46">
        <f t="shared" si="2"/>
        <v>80.5</v>
      </c>
      <c r="O46" s="63"/>
      <c r="P46" s="63"/>
      <c r="Q46" s="63">
        <v>46</v>
      </c>
      <c r="R46" s="63">
        <v>38</v>
      </c>
      <c r="S46" s="46">
        <f t="shared" si="3"/>
        <v>84</v>
      </c>
      <c r="T46" s="14">
        <v>72.5</v>
      </c>
      <c r="U46" s="67">
        <v>96.25</v>
      </c>
      <c r="V46" s="64"/>
      <c r="W46" s="46">
        <f t="shared" si="7"/>
        <v>84.375</v>
      </c>
      <c r="X46" s="51">
        <v>85.355000000000004</v>
      </c>
      <c r="Y46" s="46">
        <f t="shared" si="6"/>
        <v>80.817000000000007</v>
      </c>
      <c r="Z46" s="55" t="str">
        <f t="shared" si="5"/>
        <v>A</v>
      </c>
      <c r="AA46" s="75">
        <v>0.9556</v>
      </c>
      <c r="AB46" s="79"/>
      <c r="AC46" s="3"/>
      <c r="AD46" s="3"/>
      <c r="AE46" s="3"/>
    </row>
    <row r="47" spans="1:31">
      <c r="A47" s="8"/>
      <c r="B47" s="62"/>
      <c r="C47" s="62"/>
      <c r="D47" s="62"/>
      <c r="E47" s="63"/>
      <c r="F47" s="63"/>
      <c r="G47" s="63"/>
      <c r="H47" s="63"/>
      <c r="I47" s="46"/>
      <c r="J47" s="63"/>
      <c r="K47" s="63"/>
      <c r="L47" s="63"/>
      <c r="M47" s="63"/>
      <c r="N47" s="46"/>
      <c r="O47" s="63"/>
      <c r="P47" s="63"/>
      <c r="Q47" s="63"/>
      <c r="R47" s="63"/>
      <c r="S47" s="46"/>
      <c r="T47" s="63"/>
      <c r="U47" s="63"/>
      <c r="V47" s="64"/>
      <c r="W47" s="46"/>
      <c r="X47" s="65"/>
      <c r="Y47" s="46"/>
      <c r="Z47" s="55"/>
      <c r="AA47" s="66"/>
      <c r="AB47" s="8"/>
      <c r="AC47" s="3"/>
      <c r="AD47" s="3"/>
    </row>
    <row r="48" spans="1:31">
      <c r="A48" s="8"/>
      <c r="B48" s="62"/>
      <c r="C48" s="62"/>
      <c r="D48" s="62"/>
      <c r="E48" s="63"/>
      <c r="F48" s="63"/>
      <c r="G48" s="63"/>
      <c r="H48" s="63"/>
      <c r="I48" s="46"/>
      <c r="J48" s="63"/>
      <c r="K48" s="63"/>
      <c r="L48" s="63"/>
      <c r="M48" s="63"/>
      <c r="N48" s="46"/>
      <c r="O48" s="63"/>
      <c r="P48" s="63"/>
      <c r="Q48" s="63"/>
      <c r="R48" s="63"/>
      <c r="S48" s="46"/>
      <c r="T48" s="63"/>
      <c r="U48" s="63"/>
      <c r="V48" s="64"/>
      <c r="W48" s="46"/>
      <c r="X48" s="65"/>
      <c r="Y48" s="46"/>
      <c r="Z48" s="55"/>
      <c r="AA48" s="66"/>
      <c r="AB48" s="8"/>
      <c r="AC48" s="3"/>
      <c r="AD48" s="3"/>
    </row>
    <row r="49" spans="1:30">
      <c r="A49" s="8"/>
      <c r="B49" s="62"/>
      <c r="C49" s="62"/>
      <c r="D49" s="62"/>
      <c r="E49" s="63"/>
      <c r="F49" s="63"/>
      <c r="G49" s="63"/>
      <c r="H49" s="63"/>
      <c r="I49" s="46"/>
      <c r="J49" s="63"/>
      <c r="K49" s="63"/>
      <c r="L49" s="63"/>
      <c r="M49" s="63"/>
      <c r="N49" s="46"/>
      <c r="O49" s="63"/>
      <c r="P49" s="63"/>
      <c r="Q49" s="63"/>
      <c r="R49" s="63"/>
      <c r="S49" s="46"/>
      <c r="T49" s="63"/>
      <c r="U49" s="63"/>
      <c r="V49" s="64"/>
      <c r="W49" s="46"/>
      <c r="X49" s="65"/>
      <c r="Y49" s="46"/>
      <c r="Z49" s="55"/>
      <c r="AA49" s="66"/>
      <c r="AB49" s="8"/>
      <c r="AC49" s="3"/>
      <c r="AD49" s="3"/>
    </row>
    <row r="50" spans="1:30">
      <c r="A50" s="8"/>
      <c r="B50" s="62"/>
      <c r="C50" s="62"/>
      <c r="D50" s="62"/>
      <c r="E50" s="63"/>
      <c r="F50" s="63"/>
      <c r="G50" s="63"/>
      <c r="H50" s="63"/>
      <c r="I50" s="46"/>
      <c r="J50" s="63"/>
      <c r="K50" s="63"/>
      <c r="L50" s="63"/>
      <c r="M50" s="63"/>
      <c r="N50" s="46"/>
      <c r="O50" s="63"/>
      <c r="P50" s="63"/>
      <c r="Q50" s="63"/>
      <c r="R50" s="63"/>
      <c r="S50" s="46"/>
      <c r="T50" s="63"/>
      <c r="U50" s="63"/>
      <c r="V50" s="64"/>
      <c r="W50" s="46"/>
      <c r="X50" s="65"/>
      <c r="Y50" s="46"/>
      <c r="Z50" s="55"/>
      <c r="AA50" s="66"/>
      <c r="AB50" s="8"/>
      <c r="AC50" s="3"/>
      <c r="AD50" s="3"/>
    </row>
    <row r="51" spans="1:30" ht="13.5" thickBot="1">
      <c r="A51" s="37"/>
      <c r="B51" s="37"/>
      <c r="C51" s="37"/>
      <c r="D51" s="37"/>
      <c r="E51" s="38"/>
      <c r="F51" s="38"/>
      <c r="G51" s="38"/>
      <c r="H51" s="38"/>
      <c r="I51" s="47"/>
      <c r="J51" s="38"/>
      <c r="K51" s="38"/>
      <c r="L51" s="38"/>
      <c r="M51" s="38"/>
      <c r="N51" s="47"/>
      <c r="O51" s="38"/>
      <c r="P51" s="38"/>
      <c r="Q51" s="38"/>
      <c r="R51" s="38"/>
      <c r="S51" s="47"/>
      <c r="T51" s="38"/>
      <c r="U51" s="38"/>
      <c r="V51" s="53"/>
      <c r="W51" s="47"/>
      <c r="X51" s="54"/>
      <c r="Y51" s="47"/>
      <c r="Z51" s="38"/>
      <c r="AA51" s="52"/>
      <c r="AB51" s="37"/>
      <c r="AC51" s="3"/>
      <c r="AD51" s="3"/>
    </row>
    <row r="52" spans="1:30" ht="13.5" thickTop="1">
      <c r="A52" s="35"/>
      <c r="B52" s="35"/>
      <c r="C52" s="35"/>
      <c r="D52" s="35" t="s">
        <v>4</v>
      </c>
      <c r="E52" s="36">
        <f t="shared" ref="E52:J52" si="8">AVERAGE(E12:E51)</f>
        <v>5.8235294117647056</v>
      </c>
      <c r="F52" s="36">
        <f t="shared" si="8"/>
        <v>13.970588235294118</v>
      </c>
      <c r="G52" s="36">
        <f t="shared" si="8"/>
        <v>6.117647058823529</v>
      </c>
      <c r="H52" s="36">
        <f t="shared" si="8"/>
        <v>9.4705882352941178</v>
      </c>
      <c r="I52" s="48">
        <f t="shared" si="8"/>
        <v>34.371428571428574</v>
      </c>
      <c r="J52" s="36"/>
      <c r="K52" s="36"/>
      <c r="L52" s="36"/>
      <c r="M52" s="36">
        <f t="shared" ref="K52:N52" si="9">AVERAGE(M12:M51)</f>
        <v>50.973529411764702</v>
      </c>
      <c r="N52" s="48">
        <f t="shared" si="9"/>
        <v>49.517142857142858</v>
      </c>
      <c r="O52" s="36"/>
      <c r="P52" s="36"/>
      <c r="Q52" s="36">
        <f t="shared" ref="P52:S52" si="10">AVERAGE(Q12:Q51)</f>
        <v>33.06666666666667</v>
      </c>
      <c r="R52" s="36">
        <f>AVERAGE(R12:R51)</f>
        <v>20.551724137931036</v>
      </c>
      <c r="S52" s="48">
        <f t="shared" si="10"/>
        <v>45.371428571428574</v>
      </c>
      <c r="T52" s="36"/>
      <c r="U52" s="36"/>
      <c r="V52" s="36"/>
      <c r="W52" s="115">
        <f>AVERAGE(W12:W51)</f>
        <v>59.628571428571426</v>
      </c>
      <c r="X52" s="115">
        <f>AVERAGE(X12:X51)</f>
        <v>64.353399999999993</v>
      </c>
      <c r="Y52" s="115">
        <f>AVERAGE(Y12:Y51)</f>
        <v>54.580217142857137</v>
      </c>
      <c r="Z52" s="36"/>
      <c r="AA52" s="36"/>
      <c r="AB52" s="35"/>
      <c r="AC52" s="3"/>
      <c r="AD52" s="3"/>
    </row>
    <row r="53" spans="1:30">
      <c r="A53" s="40" t="s">
        <v>66</v>
      </c>
      <c r="AC53" s="3"/>
      <c r="AD53" s="3"/>
    </row>
    <row r="54" spans="1:30">
      <c r="AC54" s="3"/>
      <c r="AD54" s="3"/>
    </row>
    <row r="55" spans="1:30">
      <c r="A55" s="1" t="s">
        <v>48</v>
      </c>
      <c r="F55" s="15"/>
      <c r="G55" s="43" t="s">
        <v>30</v>
      </c>
      <c r="H55" s="16"/>
      <c r="I55" s="16"/>
      <c r="J55" s="16"/>
      <c r="K55" s="16"/>
      <c r="L55" s="16"/>
      <c r="M55" s="16"/>
      <c r="N55" s="16"/>
      <c r="O55" s="17"/>
      <c r="AC55" s="3"/>
      <c r="AD55" s="3"/>
    </row>
    <row r="56" spans="1:30">
      <c r="A56" s="1" t="s">
        <v>49</v>
      </c>
      <c r="F56" s="18"/>
      <c r="G56" s="19" t="s">
        <v>56</v>
      </c>
      <c r="H56" s="20"/>
      <c r="I56" s="20"/>
      <c r="J56" s="20"/>
      <c r="K56" s="20"/>
      <c r="L56" s="20"/>
      <c r="M56" s="20"/>
      <c r="N56" s="20"/>
      <c r="O56" s="21"/>
      <c r="AC56" s="3"/>
      <c r="AD56" s="3"/>
    </row>
    <row r="57" spans="1:30">
      <c r="A57" s="4"/>
      <c r="B57" s="4"/>
      <c r="C57" s="5" t="s">
        <v>46</v>
      </c>
      <c r="D57" s="6" t="s">
        <v>47</v>
      </c>
      <c r="F57" s="18"/>
      <c r="G57" s="7" t="s">
        <v>50</v>
      </c>
      <c r="H57" s="7" t="s">
        <v>51</v>
      </c>
      <c r="I57" s="7" t="s">
        <v>52</v>
      </c>
      <c r="J57" s="20"/>
      <c r="K57" s="20"/>
      <c r="L57" s="20"/>
      <c r="M57" s="20"/>
      <c r="N57" s="20"/>
      <c r="O57" s="21"/>
      <c r="AC57" s="3"/>
      <c r="AD57" s="3"/>
    </row>
    <row r="58" spans="1:30">
      <c r="A58" s="10"/>
      <c r="B58" s="11"/>
      <c r="C58" s="12" t="s">
        <v>32</v>
      </c>
      <c r="D58" s="9" t="s">
        <v>39</v>
      </c>
      <c r="F58" s="18"/>
      <c r="G58" s="9" t="s">
        <v>39</v>
      </c>
      <c r="H58" s="9">
        <f>COUNTIF($Z$12:$Z$51,G58)</f>
        <v>2</v>
      </c>
      <c r="I58" s="13">
        <f t="shared" ref="I58:I63" si="11">H58/SUM($H$58:$H$64)</f>
        <v>5.7142857142857141E-2</v>
      </c>
      <c r="J58" s="20"/>
      <c r="K58" s="20"/>
      <c r="L58" s="20"/>
      <c r="M58" s="20"/>
      <c r="N58" s="20"/>
      <c r="O58" s="21"/>
      <c r="AC58" s="3"/>
      <c r="AD58" s="3"/>
    </row>
    <row r="59" spans="1:30">
      <c r="A59" s="10"/>
      <c r="B59" s="11"/>
      <c r="C59" s="12" t="s">
        <v>33</v>
      </c>
      <c r="D59" s="9" t="s">
        <v>40</v>
      </c>
      <c r="F59" s="18"/>
      <c r="G59" s="9" t="s">
        <v>40</v>
      </c>
      <c r="H59" s="9">
        <f t="shared" ref="H59:H64" si="12">COUNTIF($Z$12:$Z$51,G59)</f>
        <v>3</v>
      </c>
      <c r="I59" s="13">
        <f t="shared" si="11"/>
        <v>8.5714285714285715E-2</v>
      </c>
      <c r="J59" s="20"/>
      <c r="K59" s="20"/>
      <c r="L59" s="20"/>
      <c r="M59" s="20"/>
      <c r="N59" s="20"/>
      <c r="O59" s="21"/>
      <c r="AC59" s="3"/>
      <c r="AD59" s="3"/>
    </row>
    <row r="60" spans="1:30">
      <c r="A60" s="10"/>
      <c r="B60" s="11"/>
      <c r="C60" s="12" t="s">
        <v>34</v>
      </c>
      <c r="D60" s="9" t="s">
        <v>41</v>
      </c>
      <c r="F60" s="18"/>
      <c r="G60" s="9" t="s">
        <v>41</v>
      </c>
      <c r="H60" s="9">
        <f t="shared" si="12"/>
        <v>7</v>
      </c>
      <c r="I60" s="13">
        <f t="shared" si="11"/>
        <v>0.2</v>
      </c>
      <c r="J60" s="20"/>
      <c r="K60" s="20"/>
      <c r="L60" s="20"/>
      <c r="M60" s="20"/>
      <c r="N60" s="20"/>
      <c r="O60" s="21"/>
      <c r="AC60" s="3"/>
      <c r="AD60" s="3"/>
    </row>
    <row r="61" spans="1:30">
      <c r="A61" s="10"/>
      <c r="B61" s="11"/>
      <c r="C61" s="12" t="s">
        <v>35</v>
      </c>
      <c r="D61" s="9" t="s">
        <v>42</v>
      </c>
      <c r="F61" s="18"/>
      <c r="G61" s="9" t="s">
        <v>42</v>
      </c>
      <c r="H61" s="9">
        <f t="shared" si="12"/>
        <v>5</v>
      </c>
      <c r="I61" s="13">
        <f t="shared" si="11"/>
        <v>0.14285714285714285</v>
      </c>
      <c r="J61" s="20"/>
      <c r="K61" s="20"/>
      <c r="L61" s="20"/>
      <c r="M61" s="20"/>
      <c r="N61" s="20"/>
      <c r="O61" s="21"/>
      <c r="AC61" s="3"/>
      <c r="AD61" s="3"/>
    </row>
    <row r="62" spans="1:30">
      <c r="A62" s="10"/>
      <c r="B62" s="11"/>
      <c r="C62" s="12" t="s">
        <v>36</v>
      </c>
      <c r="D62" s="9" t="s">
        <v>44</v>
      </c>
      <c r="F62" s="18"/>
      <c r="G62" s="9" t="s">
        <v>44</v>
      </c>
      <c r="H62" s="9">
        <f t="shared" si="12"/>
        <v>10</v>
      </c>
      <c r="I62" s="13">
        <f t="shared" si="11"/>
        <v>0.2857142857142857</v>
      </c>
      <c r="J62" s="20"/>
      <c r="K62" s="20"/>
      <c r="L62" s="20"/>
      <c r="M62" s="20"/>
      <c r="N62" s="20"/>
      <c r="O62" s="21"/>
      <c r="AC62" s="3"/>
      <c r="AD62" s="3"/>
    </row>
    <row r="63" spans="1:30">
      <c r="A63" s="10"/>
      <c r="B63" s="11"/>
      <c r="C63" s="12" t="s">
        <v>37</v>
      </c>
      <c r="D63" s="9" t="s">
        <v>43</v>
      </c>
      <c r="F63" s="18"/>
      <c r="G63" s="9" t="s">
        <v>43</v>
      </c>
      <c r="H63" s="9">
        <f t="shared" si="12"/>
        <v>2</v>
      </c>
      <c r="I63" s="13">
        <f t="shared" si="11"/>
        <v>5.7142857142857141E-2</v>
      </c>
      <c r="J63" s="20"/>
      <c r="K63" s="20"/>
      <c r="L63" s="20"/>
      <c r="M63" s="20"/>
      <c r="N63" s="20"/>
      <c r="O63" s="21"/>
      <c r="AC63" s="3"/>
      <c r="AD63" s="3"/>
    </row>
    <row r="64" spans="1:30">
      <c r="A64" s="10"/>
      <c r="B64" s="11"/>
      <c r="C64" s="12" t="s">
        <v>38</v>
      </c>
      <c r="D64" s="9" t="s">
        <v>45</v>
      </c>
      <c r="F64" s="18"/>
      <c r="G64" s="9" t="s">
        <v>45</v>
      </c>
      <c r="H64" s="9">
        <f t="shared" si="12"/>
        <v>6</v>
      </c>
      <c r="I64" s="13">
        <f>H64/SUM($H$58:$H$64)</f>
        <v>0.17142857142857143</v>
      </c>
      <c r="J64" s="20"/>
      <c r="K64" s="20"/>
      <c r="L64" s="20"/>
      <c r="M64" s="20"/>
      <c r="N64" s="20"/>
      <c r="O64" s="21"/>
      <c r="AC64" s="3"/>
      <c r="AD64" s="3"/>
    </row>
    <row r="65" spans="6:30">
      <c r="F65" s="18"/>
      <c r="G65" s="20"/>
      <c r="H65" s="20"/>
      <c r="I65" s="20"/>
      <c r="J65" s="20"/>
      <c r="K65" s="20"/>
      <c r="L65" s="20"/>
      <c r="M65" s="20"/>
      <c r="N65" s="20"/>
      <c r="O65" s="21"/>
      <c r="AC65" s="3"/>
      <c r="AD65" s="3"/>
    </row>
    <row r="66" spans="6:30">
      <c r="F66" s="18"/>
      <c r="G66" s="97" t="s">
        <v>64</v>
      </c>
      <c r="H66" s="97"/>
      <c r="I66" s="97"/>
      <c r="J66" s="97"/>
      <c r="K66" s="97"/>
      <c r="L66" s="97"/>
      <c r="M66" s="97"/>
      <c r="N66" s="97"/>
      <c r="O66" s="21"/>
      <c r="AC66" s="3"/>
      <c r="AD66" s="3"/>
    </row>
    <row r="67" spans="6:30">
      <c r="F67" s="18"/>
      <c r="G67" s="97"/>
      <c r="H67" s="97"/>
      <c r="I67" s="97"/>
      <c r="J67" s="97"/>
      <c r="K67" s="97"/>
      <c r="L67" s="97"/>
      <c r="M67" s="97"/>
      <c r="N67" s="97"/>
      <c r="O67" s="21"/>
      <c r="AC67" s="3"/>
      <c r="AD67" s="3"/>
    </row>
    <row r="68" spans="6:30">
      <c r="F68" s="18"/>
      <c r="G68" s="97"/>
      <c r="H68" s="97"/>
      <c r="I68" s="97"/>
      <c r="J68" s="97"/>
      <c r="K68" s="97"/>
      <c r="L68" s="97"/>
      <c r="M68" s="97"/>
      <c r="N68" s="97"/>
      <c r="O68" s="21"/>
      <c r="AC68" s="3"/>
      <c r="AD68" s="3"/>
    </row>
    <row r="69" spans="6:30">
      <c r="F69" s="18"/>
      <c r="G69" s="97"/>
      <c r="H69" s="97"/>
      <c r="I69" s="97"/>
      <c r="J69" s="97"/>
      <c r="K69" s="97"/>
      <c r="L69" s="97"/>
      <c r="M69" s="97"/>
      <c r="N69" s="97"/>
      <c r="O69" s="21"/>
      <c r="AC69" s="3"/>
      <c r="AD69" s="3"/>
    </row>
    <row r="70" spans="6:30">
      <c r="F70" s="23"/>
      <c r="G70" s="24"/>
      <c r="H70" s="24"/>
      <c r="I70" s="24"/>
      <c r="J70" s="24"/>
      <c r="K70" s="24"/>
      <c r="L70" s="24"/>
      <c r="M70" s="24"/>
      <c r="N70" s="24"/>
      <c r="O70" s="25"/>
      <c r="AC70" s="3"/>
      <c r="AD70" s="3"/>
    </row>
    <row r="71" spans="6:30">
      <c r="AC71" s="3"/>
      <c r="AD71" s="3"/>
    </row>
    <row r="72" spans="6:30">
      <c r="F72" s="15"/>
      <c r="G72" s="43" t="s">
        <v>30</v>
      </c>
      <c r="H72" s="16"/>
      <c r="I72" s="16"/>
      <c r="J72" s="16"/>
      <c r="K72" s="16"/>
      <c r="L72" s="16"/>
      <c r="M72" s="16"/>
      <c r="N72" s="16"/>
      <c r="O72" s="17"/>
    </row>
    <row r="73" spans="6:30">
      <c r="F73" s="18"/>
      <c r="G73" s="19" t="s">
        <v>55</v>
      </c>
      <c r="H73" s="20"/>
      <c r="I73" s="20"/>
      <c r="J73" s="20"/>
      <c r="K73" s="20"/>
      <c r="L73" s="20"/>
      <c r="M73" s="20"/>
      <c r="N73" s="20"/>
      <c r="O73" s="21"/>
    </row>
    <row r="74" spans="6:30">
      <c r="F74" s="18"/>
      <c r="G74" s="109" t="s">
        <v>50</v>
      </c>
      <c r="H74" s="109"/>
      <c r="I74" s="22" t="s">
        <v>53</v>
      </c>
      <c r="J74" s="20"/>
      <c r="K74" s="20"/>
      <c r="L74" s="20"/>
      <c r="M74" s="20"/>
      <c r="N74" s="20"/>
      <c r="O74" s="21"/>
    </row>
    <row r="75" spans="6:30">
      <c r="F75" s="18"/>
      <c r="G75" s="96" t="s">
        <v>54</v>
      </c>
      <c r="H75" s="96"/>
      <c r="I75" s="13">
        <f>SUM(I58:I62)</f>
        <v>0.77142857142857135</v>
      </c>
      <c r="J75" s="20"/>
      <c r="K75" s="20"/>
      <c r="L75" s="20"/>
      <c r="M75" s="20"/>
      <c r="N75" s="20"/>
      <c r="O75" s="21"/>
    </row>
    <row r="76" spans="6:30">
      <c r="F76" s="18"/>
      <c r="G76" s="96" t="str">
        <f>G63</f>
        <v>D</v>
      </c>
      <c r="H76" s="96"/>
      <c r="I76" s="13">
        <f>I63</f>
        <v>5.7142857142857141E-2</v>
      </c>
      <c r="J76" s="20"/>
      <c r="K76" s="20"/>
      <c r="L76" s="20"/>
      <c r="M76" s="20"/>
      <c r="N76" s="20"/>
      <c r="O76" s="21"/>
    </row>
    <row r="77" spans="6:30">
      <c r="F77" s="18"/>
      <c r="G77" s="96" t="str">
        <f>G64</f>
        <v>E</v>
      </c>
      <c r="H77" s="96"/>
      <c r="I77" s="13">
        <f>I64</f>
        <v>0.17142857142857143</v>
      </c>
      <c r="J77" s="20"/>
      <c r="K77" s="20"/>
      <c r="L77" s="20"/>
      <c r="M77" s="20"/>
      <c r="N77" s="20"/>
      <c r="O77" s="21"/>
    </row>
    <row r="78" spans="6:30">
      <c r="F78" s="18"/>
      <c r="G78" s="26"/>
      <c r="H78" s="27"/>
      <c r="I78" s="20"/>
      <c r="J78" s="20"/>
      <c r="K78" s="20"/>
      <c r="L78" s="20"/>
      <c r="M78" s="20"/>
      <c r="N78" s="20"/>
      <c r="O78" s="21"/>
    </row>
    <row r="79" spans="6:30">
      <c r="F79" s="18"/>
      <c r="G79" s="102" t="s">
        <v>63</v>
      </c>
      <c r="H79" s="102"/>
      <c r="I79" s="102"/>
      <c r="J79" s="102"/>
      <c r="K79" s="102"/>
      <c r="L79" s="102"/>
      <c r="M79" s="102"/>
      <c r="N79" s="102"/>
      <c r="O79" s="21"/>
    </row>
    <row r="80" spans="6:30">
      <c r="F80" s="18"/>
      <c r="G80" s="102"/>
      <c r="H80" s="102"/>
      <c r="I80" s="102"/>
      <c r="J80" s="102"/>
      <c r="K80" s="102"/>
      <c r="L80" s="102"/>
      <c r="M80" s="102"/>
      <c r="N80" s="102"/>
      <c r="O80" s="21"/>
    </row>
    <row r="81" spans="6:15">
      <c r="F81" s="18"/>
      <c r="G81" s="102"/>
      <c r="H81" s="102"/>
      <c r="I81" s="102"/>
      <c r="J81" s="102"/>
      <c r="K81" s="102"/>
      <c r="L81" s="102"/>
      <c r="M81" s="102"/>
      <c r="N81" s="102"/>
      <c r="O81" s="21"/>
    </row>
    <row r="82" spans="6:15">
      <c r="F82" s="18"/>
      <c r="G82" s="102"/>
      <c r="H82" s="102"/>
      <c r="I82" s="102"/>
      <c r="J82" s="102"/>
      <c r="K82" s="102"/>
      <c r="L82" s="102"/>
      <c r="M82" s="102"/>
      <c r="N82" s="102"/>
      <c r="O82" s="21"/>
    </row>
    <row r="83" spans="6:15">
      <c r="F83" s="23"/>
      <c r="G83" s="28"/>
      <c r="H83" s="28"/>
      <c r="I83" s="28"/>
      <c r="J83" s="28"/>
      <c r="K83" s="28"/>
      <c r="L83" s="24"/>
      <c r="M83" s="24"/>
      <c r="N83" s="24"/>
      <c r="O83" s="25"/>
    </row>
    <row r="85" spans="6:15">
      <c r="F85" s="15"/>
      <c r="G85" s="43" t="s">
        <v>30</v>
      </c>
      <c r="H85" s="16"/>
      <c r="I85" s="16"/>
      <c r="J85" s="16"/>
      <c r="K85" s="16"/>
      <c r="L85" s="16"/>
      <c r="M85" s="16"/>
      <c r="N85" s="16"/>
      <c r="O85" s="17"/>
    </row>
    <row r="86" spans="6:15">
      <c r="F86" s="18"/>
      <c r="G86" s="19" t="s">
        <v>62</v>
      </c>
      <c r="H86" s="20"/>
      <c r="I86" s="20"/>
      <c r="J86" s="20"/>
      <c r="K86" s="20"/>
      <c r="L86" s="20"/>
      <c r="M86" s="20"/>
      <c r="N86" s="20"/>
      <c r="O86" s="21"/>
    </row>
    <row r="87" spans="6:15">
      <c r="F87" s="18"/>
      <c r="G87" s="98"/>
      <c r="H87" s="99"/>
      <c r="I87" s="39" t="s">
        <v>57</v>
      </c>
      <c r="J87" s="39" t="s">
        <v>58</v>
      </c>
      <c r="K87" s="39" t="s">
        <v>59</v>
      </c>
      <c r="L87" s="39" t="s">
        <v>60</v>
      </c>
      <c r="M87" s="39" t="s">
        <v>61</v>
      </c>
      <c r="N87" s="20"/>
      <c r="O87" s="21"/>
    </row>
    <row r="88" spans="6:15">
      <c r="F88" s="18"/>
      <c r="G88" s="100" t="s">
        <v>27</v>
      </c>
      <c r="H88" s="101"/>
      <c r="I88" s="14">
        <f>$E$52</f>
        <v>5.8235294117647056</v>
      </c>
      <c r="J88" s="14">
        <f>$F$52</f>
        <v>13.970588235294118</v>
      </c>
      <c r="K88" s="14">
        <f>$G$52</f>
        <v>6.117647058823529</v>
      </c>
      <c r="L88" s="14">
        <f>$H$52</f>
        <v>9.4705882352941178</v>
      </c>
      <c r="M88" s="14">
        <f>$I$52</f>
        <v>34.371428571428574</v>
      </c>
      <c r="N88" s="20"/>
      <c r="O88" s="21"/>
    </row>
    <row r="89" spans="6:15">
      <c r="F89" s="18"/>
      <c r="G89" s="100" t="s">
        <v>28</v>
      </c>
      <c r="H89" s="101"/>
      <c r="I89" s="14">
        <f>$J$52</f>
        <v>0</v>
      </c>
      <c r="J89" s="14">
        <f>$K$52</f>
        <v>0</v>
      </c>
      <c r="K89" s="14">
        <f>$L$52</f>
        <v>0</v>
      </c>
      <c r="L89" s="14">
        <f>$M$52</f>
        <v>50.973529411764702</v>
      </c>
      <c r="M89" s="14">
        <f>$N$52</f>
        <v>49.517142857142858</v>
      </c>
      <c r="N89" s="20"/>
      <c r="O89" s="21"/>
    </row>
    <row r="90" spans="6:15">
      <c r="F90" s="18"/>
      <c r="G90" s="100" t="s">
        <v>29</v>
      </c>
      <c r="H90" s="101"/>
      <c r="I90" s="14">
        <f>$O$52</f>
        <v>0</v>
      </c>
      <c r="J90" s="14">
        <f>$P$52</f>
        <v>0</v>
      </c>
      <c r="K90" s="14">
        <f>$Q$52</f>
        <v>33.06666666666667</v>
      </c>
      <c r="L90" s="14">
        <f>$R$52</f>
        <v>20.551724137931036</v>
      </c>
      <c r="M90" s="14">
        <f>$S$52</f>
        <v>45.371428571428574</v>
      </c>
      <c r="N90" s="20"/>
      <c r="O90" s="21"/>
    </row>
    <row r="91" spans="6:15">
      <c r="F91" s="18"/>
      <c r="G91" s="20"/>
      <c r="H91" s="20"/>
      <c r="I91" s="20"/>
      <c r="J91" s="20"/>
      <c r="K91" s="20"/>
      <c r="L91" s="20"/>
      <c r="M91" s="20"/>
      <c r="N91" s="20"/>
      <c r="O91" s="21"/>
    </row>
    <row r="92" spans="6:15">
      <c r="F92" s="18"/>
      <c r="G92" s="97" t="s">
        <v>65</v>
      </c>
      <c r="H92" s="97"/>
      <c r="I92" s="97"/>
      <c r="J92" s="97"/>
      <c r="K92" s="97"/>
      <c r="L92" s="97"/>
      <c r="M92" s="97"/>
      <c r="N92" s="97"/>
      <c r="O92" s="21"/>
    </row>
    <row r="93" spans="6:15">
      <c r="F93" s="18"/>
      <c r="G93" s="97"/>
      <c r="H93" s="97"/>
      <c r="I93" s="97"/>
      <c r="J93" s="97"/>
      <c r="K93" s="97"/>
      <c r="L93" s="97"/>
      <c r="M93" s="97"/>
      <c r="N93" s="97"/>
      <c r="O93" s="21"/>
    </row>
    <row r="94" spans="6:15">
      <c r="F94" s="18"/>
      <c r="G94" s="97"/>
      <c r="H94" s="97"/>
      <c r="I94" s="97"/>
      <c r="J94" s="97"/>
      <c r="K94" s="97"/>
      <c r="L94" s="97"/>
      <c r="M94" s="97"/>
      <c r="N94" s="97"/>
      <c r="O94" s="21"/>
    </row>
    <row r="95" spans="6:15">
      <c r="F95" s="18"/>
      <c r="G95" s="97"/>
      <c r="H95" s="97"/>
      <c r="I95" s="97"/>
      <c r="J95" s="97"/>
      <c r="K95" s="97"/>
      <c r="L95" s="97"/>
      <c r="M95" s="97"/>
      <c r="N95" s="97"/>
      <c r="O95" s="21"/>
    </row>
    <row r="96" spans="6:15">
      <c r="F96" s="18"/>
      <c r="G96" s="20"/>
      <c r="H96" s="20"/>
      <c r="I96" s="20"/>
      <c r="J96" s="20"/>
      <c r="K96" s="20"/>
      <c r="L96" s="20"/>
      <c r="M96" s="20"/>
      <c r="N96" s="20"/>
      <c r="O96" s="21"/>
    </row>
    <row r="97" spans="6:15">
      <c r="F97" s="23"/>
      <c r="G97" s="24"/>
      <c r="H97" s="24"/>
      <c r="I97" s="24"/>
      <c r="J97" s="24"/>
      <c r="K97" s="24"/>
      <c r="L97" s="24"/>
      <c r="M97" s="24"/>
      <c r="N97" s="24"/>
      <c r="O97" s="25"/>
    </row>
    <row r="103" spans="6:15">
      <c r="F103" s="15"/>
      <c r="G103" s="44" t="s">
        <v>71</v>
      </c>
      <c r="H103" s="16"/>
      <c r="I103" s="16"/>
      <c r="J103" s="16"/>
      <c r="K103" s="16"/>
      <c r="L103" s="16"/>
      <c r="M103" s="16"/>
      <c r="N103" s="16"/>
      <c r="O103" s="17"/>
    </row>
    <row r="104" spans="6:15">
      <c r="F104" s="18"/>
      <c r="G104" s="19" t="s">
        <v>67</v>
      </c>
      <c r="H104" s="20"/>
      <c r="I104" s="20"/>
      <c r="J104" s="20"/>
      <c r="K104" s="20"/>
      <c r="L104" s="20"/>
      <c r="M104" s="20"/>
      <c r="N104" s="20"/>
      <c r="O104" s="21"/>
    </row>
    <row r="105" spans="6:15">
      <c r="F105" s="18"/>
      <c r="G105" s="98"/>
      <c r="H105" s="99"/>
      <c r="I105" s="39" t="s">
        <v>68</v>
      </c>
      <c r="J105" s="39" t="s">
        <v>52</v>
      </c>
      <c r="K105" s="20"/>
      <c r="L105" s="20"/>
      <c r="M105" s="20"/>
      <c r="N105" s="20"/>
      <c r="O105" s="21"/>
    </row>
    <row r="106" spans="6:15">
      <c r="F106" s="18"/>
      <c r="G106" s="95" t="s">
        <v>69</v>
      </c>
      <c r="H106" s="96"/>
      <c r="I106" s="14">
        <f>35-I107</f>
        <v>30</v>
      </c>
      <c r="J106" s="13">
        <f>I106/SUM($I$106:$I$108)</f>
        <v>0.8571428571428571</v>
      </c>
      <c r="K106" s="20"/>
      <c r="L106" s="20"/>
      <c r="M106" s="20"/>
      <c r="N106" s="20"/>
      <c r="O106" s="21"/>
    </row>
    <row r="107" spans="6:15">
      <c r="F107" s="18"/>
      <c r="G107" s="96" t="s">
        <v>70</v>
      </c>
      <c r="H107" s="96"/>
      <c r="I107" s="14">
        <v>5</v>
      </c>
      <c r="J107" s="13">
        <f>I107/SUM($I$106:$I$108)</f>
        <v>0.14285714285714285</v>
      </c>
      <c r="K107" s="20"/>
      <c r="L107" s="20"/>
      <c r="M107" s="20"/>
      <c r="N107" s="20"/>
      <c r="O107" s="21"/>
    </row>
    <row r="108" spans="6:15">
      <c r="F108" s="18"/>
      <c r="G108" s="95">
        <v>0</v>
      </c>
      <c r="H108" s="96"/>
      <c r="I108" s="14">
        <f>COUNTIF($AA$12:$AA$51,G108)</f>
        <v>0</v>
      </c>
      <c r="J108" s="13">
        <f>I108/SUM($I$106:$I$108)</f>
        <v>0</v>
      </c>
      <c r="K108" s="20"/>
      <c r="L108" s="20"/>
      <c r="M108" s="20"/>
      <c r="N108" s="20"/>
      <c r="O108" s="21"/>
    </row>
    <row r="109" spans="6:15">
      <c r="F109" s="18"/>
      <c r="G109" s="20"/>
      <c r="H109" s="20"/>
      <c r="I109" s="20"/>
      <c r="J109" s="20"/>
      <c r="K109" s="20"/>
      <c r="L109" s="20"/>
      <c r="M109" s="20"/>
      <c r="N109" s="20"/>
      <c r="O109" s="21"/>
    </row>
    <row r="110" spans="6:15">
      <c r="F110" s="18"/>
      <c r="G110" s="97" t="s">
        <v>72</v>
      </c>
      <c r="H110" s="97"/>
      <c r="I110" s="97"/>
      <c r="J110" s="97"/>
      <c r="K110" s="97"/>
      <c r="L110" s="97"/>
      <c r="M110" s="97"/>
      <c r="N110" s="97"/>
      <c r="O110" s="21"/>
    </row>
    <row r="111" spans="6:15">
      <c r="F111" s="18"/>
      <c r="G111" s="97"/>
      <c r="H111" s="97"/>
      <c r="I111" s="97"/>
      <c r="J111" s="97"/>
      <c r="K111" s="97"/>
      <c r="L111" s="97"/>
      <c r="M111" s="97"/>
      <c r="N111" s="97"/>
      <c r="O111" s="21"/>
    </row>
    <row r="112" spans="6:15">
      <c r="F112" s="18"/>
      <c r="G112" s="97"/>
      <c r="H112" s="97"/>
      <c r="I112" s="97"/>
      <c r="J112" s="97"/>
      <c r="K112" s="97"/>
      <c r="L112" s="97"/>
      <c r="M112" s="97"/>
      <c r="N112" s="97"/>
      <c r="O112" s="21"/>
    </row>
    <row r="113" spans="6:15">
      <c r="F113" s="18"/>
      <c r="G113" s="97"/>
      <c r="H113" s="97"/>
      <c r="I113" s="97"/>
      <c r="J113" s="97"/>
      <c r="K113" s="97"/>
      <c r="L113" s="97"/>
      <c r="M113" s="97"/>
      <c r="N113" s="97"/>
      <c r="O113" s="21"/>
    </row>
    <row r="114" spans="6:15">
      <c r="F114" s="18"/>
      <c r="G114" s="20"/>
      <c r="H114" s="20"/>
      <c r="I114" s="20"/>
      <c r="J114" s="20"/>
      <c r="K114" s="20"/>
      <c r="L114" s="20"/>
      <c r="M114" s="20"/>
      <c r="N114" s="20"/>
      <c r="O114" s="21"/>
    </row>
    <row r="115" spans="6:15">
      <c r="F115" s="23"/>
      <c r="G115" s="24"/>
      <c r="H115" s="24"/>
      <c r="I115" s="24"/>
      <c r="J115" s="24"/>
      <c r="K115" s="24"/>
      <c r="L115" s="24"/>
      <c r="M115" s="24"/>
      <c r="N115" s="24"/>
      <c r="O115" s="25"/>
    </row>
  </sheetData>
  <mergeCells count="34">
    <mergeCell ref="AB8:AB10"/>
    <mergeCell ref="G110:N113"/>
    <mergeCell ref="G66:N69"/>
    <mergeCell ref="G105:H105"/>
    <mergeCell ref="G106:H106"/>
    <mergeCell ref="G107:H107"/>
    <mergeCell ref="G108:H108"/>
    <mergeCell ref="G88:H88"/>
    <mergeCell ref="G89:H89"/>
    <mergeCell ref="G90:H90"/>
    <mergeCell ref="G92:N95"/>
    <mergeCell ref="G79:N82"/>
    <mergeCell ref="G74:H74"/>
    <mergeCell ref="J8:N8"/>
    <mergeCell ref="G77:H77"/>
    <mergeCell ref="T9:W9"/>
    <mergeCell ref="G87:H87"/>
    <mergeCell ref="T8:W8"/>
    <mergeCell ref="AA8:AA10"/>
    <mergeCell ref="G75:H75"/>
    <mergeCell ref="G76:H76"/>
    <mergeCell ref="A1:AA1"/>
    <mergeCell ref="A2:AA2"/>
    <mergeCell ref="Z8:Z10"/>
    <mergeCell ref="Y8:Y10"/>
    <mergeCell ref="B8:B10"/>
    <mergeCell ref="O8:S8"/>
    <mergeCell ref="O9:S9"/>
    <mergeCell ref="E8:I8"/>
    <mergeCell ref="A8:A10"/>
    <mergeCell ref="C8:C10"/>
    <mergeCell ref="D8:D10"/>
    <mergeCell ref="E9:I9"/>
    <mergeCell ref="J9:N9"/>
  </mergeCells>
  <conditionalFormatting sqref="E12:H51 J12:M51 O12:R51">
    <cfRule type="cellIs" dxfId="6" priority="16" operator="greaterThan">
      <formula>25</formula>
    </cfRule>
  </conditionalFormatting>
  <conditionalFormatting sqref="E9:S9">
    <cfRule type="cellIs" dxfId="5" priority="12" operator="lessThan">
      <formula>0.01</formula>
    </cfRule>
  </conditionalFormatting>
  <conditionalFormatting sqref="AA12:AA46">
    <cfRule type="cellIs" dxfId="4" priority="10" operator="lessThan">
      <formula>0.75</formula>
    </cfRule>
  </conditionalFormatting>
  <conditionalFormatting sqref="AC58:AC63 AC47:AC53">
    <cfRule type="duplicateValues" dxfId="3" priority="9"/>
  </conditionalFormatting>
  <conditionalFormatting sqref="AC57:AC63 AC47:AC53">
    <cfRule type="duplicateValues" dxfId="2" priority="8"/>
  </conditionalFormatting>
  <conditionalFormatting sqref="AC47:AC63">
    <cfRule type="duplicateValues" dxfId="1" priority="7"/>
  </conditionalFormatting>
  <conditionalFormatting sqref="AC47:AC63">
    <cfRule type="duplicateValues" dxfId="0" priority="6"/>
  </conditionalFormatting>
  <pageMargins left="0.7" right="0.7" top="0.75" bottom="0.75" header="0.3" footer="0.3"/>
  <pageSetup scale="56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opLeftCell="A26" workbookViewId="0">
      <selection activeCell="I2" sqref="I2:I36"/>
    </sheetView>
  </sheetViews>
  <sheetFormatPr defaultRowHeight="15"/>
  <sheetData>
    <row r="1" spans="1:9" ht="18">
      <c r="A1" s="69" t="s">
        <v>148</v>
      </c>
      <c r="B1" s="69" t="s">
        <v>149</v>
      </c>
      <c r="C1" s="69" t="s">
        <v>2</v>
      </c>
      <c r="D1" s="69" t="s">
        <v>150</v>
      </c>
      <c r="F1" s="69" t="s">
        <v>184</v>
      </c>
      <c r="G1" s="69" t="s">
        <v>149</v>
      </c>
      <c r="H1" s="69" t="s">
        <v>2</v>
      </c>
      <c r="I1" s="69" t="s">
        <v>150</v>
      </c>
    </row>
    <row r="2" spans="1:9" ht="18">
      <c r="A2" s="70">
        <v>1</v>
      </c>
      <c r="B2" s="70">
        <v>6303124018</v>
      </c>
      <c r="C2" s="71" t="s">
        <v>110</v>
      </c>
      <c r="D2" s="72">
        <v>0.37780000000000002</v>
      </c>
      <c r="F2" s="70">
        <v>1</v>
      </c>
      <c r="G2" s="70">
        <v>6303124021</v>
      </c>
      <c r="H2" s="71" t="s">
        <v>3</v>
      </c>
      <c r="I2" s="72">
        <v>0.75560000000000005</v>
      </c>
    </row>
    <row r="3" spans="1:9" ht="26.25">
      <c r="A3" s="70">
        <v>2</v>
      </c>
      <c r="B3" s="70">
        <v>6303130073</v>
      </c>
      <c r="C3" s="71" t="s">
        <v>111</v>
      </c>
      <c r="D3" s="72">
        <v>2.2200000000000001E-2</v>
      </c>
      <c r="F3" s="70">
        <v>2</v>
      </c>
      <c r="G3" s="70">
        <v>6303124022</v>
      </c>
      <c r="H3" s="71" t="s">
        <v>75</v>
      </c>
      <c r="I3" s="72">
        <v>0.77780000000000005</v>
      </c>
    </row>
    <row r="4" spans="1:9" ht="26.25">
      <c r="A4" s="70">
        <v>3</v>
      </c>
      <c r="B4" s="70">
        <v>6703140009</v>
      </c>
      <c r="C4" s="71" t="s">
        <v>112</v>
      </c>
      <c r="D4" s="72">
        <v>0.9778</v>
      </c>
      <c r="F4" s="70">
        <v>3</v>
      </c>
      <c r="G4" s="70">
        <v>6303130087</v>
      </c>
      <c r="H4" s="71" t="s">
        <v>76</v>
      </c>
      <c r="I4" s="72">
        <v>0.17780000000000001</v>
      </c>
    </row>
    <row r="5" spans="1:9" ht="18">
      <c r="A5" s="70">
        <v>4</v>
      </c>
      <c r="B5" s="70">
        <v>6703140017</v>
      </c>
      <c r="C5" s="71" t="s">
        <v>113</v>
      </c>
      <c r="D5" s="72">
        <v>0.9556</v>
      </c>
      <c r="F5" s="70">
        <v>4</v>
      </c>
      <c r="G5" s="70">
        <v>6303134041</v>
      </c>
      <c r="H5" s="71" t="s">
        <v>77</v>
      </c>
      <c r="I5" s="72">
        <v>0.37780000000000002</v>
      </c>
    </row>
    <row r="6" spans="1:9" ht="18">
      <c r="A6" s="70">
        <v>5</v>
      </c>
      <c r="B6" s="70">
        <v>6703140025</v>
      </c>
      <c r="C6" s="71" t="s">
        <v>114</v>
      </c>
      <c r="D6" s="72">
        <v>0.42220000000000002</v>
      </c>
      <c r="F6" s="70">
        <v>5</v>
      </c>
      <c r="G6" s="70">
        <v>6703140002</v>
      </c>
      <c r="H6" s="71" t="s">
        <v>78</v>
      </c>
      <c r="I6" s="72">
        <v>0.75560000000000005</v>
      </c>
    </row>
    <row r="7" spans="1:9" ht="18">
      <c r="A7" s="70">
        <v>6</v>
      </c>
      <c r="B7" s="70">
        <v>6703140041</v>
      </c>
      <c r="C7" s="71" t="s">
        <v>115</v>
      </c>
      <c r="D7" s="72">
        <v>0.33329999999999999</v>
      </c>
      <c r="F7" s="70">
        <v>6</v>
      </c>
      <c r="G7" s="70">
        <v>6703140006</v>
      </c>
      <c r="H7" s="71" t="s">
        <v>79</v>
      </c>
      <c r="I7" s="72">
        <v>0.88890000000000002</v>
      </c>
    </row>
    <row r="8" spans="1:9" ht="18">
      <c r="A8" s="70">
        <v>7</v>
      </c>
      <c r="B8" s="70">
        <v>6703140045</v>
      </c>
      <c r="C8" s="71" t="s">
        <v>116</v>
      </c>
      <c r="D8" s="72">
        <v>0.9556</v>
      </c>
      <c r="F8" s="70">
        <v>7</v>
      </c>
      <c r="G8" s="70">
        <v>6703140026</v>
      </c>
      <c r="H8" s="71" t="s">
        <v>80</v>
      </c>
      <c r="I8" s="72">
        <v>0.9556</v>
      </c>
    </row>
    <row r="9" spans="1:9" ht="18">
      <c r="A9" s="70">
        <v>8</v>
      </c>
      <c r="B9" s="70">
        <v>6703140049</v>
      </c>
      <c r="C9" s="71" t="s">
        <v>117</v>
      </c>
      <c r="D9" s="72">
        <v>0.9556</v>
      </c>
      <c r="F9" s="70">
        <v>8</v>
      </c>
      <c r="G9" s="70">
        <v>6703140034</v>
      </c>
      <c r="H9" s="71" t="s">
        <v>81</v>
      </c>
      <c r="I9" s="72">
        <v>0.9778</v>
      </c>
    </row>
    <row r="10" spans="1:9" ht="34.5">
      <c r="A10" s="70">
        <v>9</v>
      </c>
      <c r="B10" s="70">
        <v>6703140057</v>
      </c>
      <c r="C10" s="71" t="s">
        <v>118</v>
      </c>
      <c r="D10" s="72">
        <v>0.15559999999999999</v>
      </c>
      <c r="F10" s="70">
        <v>9</v>
      </c>
      <c r="G10" s="70">
        <v>6703140046</v>
      </c>
      <c r="H10" s="71" t="s">
        <v>185</v>
      </c>
      <c r="I10" s="72">
        <v>0.5111</v>
      </c>
    </row>
    <row r="11" spans="1:9" ht="34.5">
      <c r="A11" s="70">
        <v>10</v>
      </c>
      <c r="B11" s="70">
        <v>6703140065</v>
      </c>
      <c r="C11" s="71" t="s">
        <v>151</v>
      </c>
      <c r="D11" s="73">
        <v>0.8</v>
      </c>
      <c r="F11" s="70">
        <v>10</v>
      </c>
      <c r="G11" s="70">
        <v>6703140054</v>
      </c>
      <c r="H11" s="71" t="s">
        <v>83</v>
      </c>
      <c r="I11" s="72">
        <v>0.88890000000000002</v>
      </c>
    </row>
    <row r="12" spans="1:9" ht="26.25">
      <c r="A12" s="70">
        <v>11</v>
      </c>
      <c r="B12" s="70">
        <v>6703140069</v>
      </c>
      <c r="C12" s="71" t="s">
        <v>120</v>
      </c>
      <c r="D12" s="72">
        <v>0.86670000000000003</v>
      </c>
      <c r="F12" s="70">
        <v>11</v>
      </c>
      <c r="G12" s="70">
        <v>6703140058</v>
      </c>
      <c r="H12" s="71" t="s">
        <v>84</v>
      </c>
      <c r="I12" s="72">
        <v>0.88890000000000002</v>
      </c>
    </row>
    <row r="13" spans="1:9" ht="26.25">
      <c r="A13" s="70">
        <v>12</v>
      </c>
      <c r="B13" s="70">
        <v>6703140077</v>
      </c>
      <c r="C13" s="71" t="s">
        <v>121</v>
      </c>
      <c r="D13" s="73">
        <v>0.2</v>
      </c>
      <c r="F13" s="70">
        <v>12</v>
      </c>
      <c r="G13" s="70">
        <v>6703140070</v>
      </c>
      <c r="H13" s="71" t="s">
        <v>85</v>
      </c>
      <c r="I13" s="72">
        <v>0.82220000000000004</v>
      </c>
    </row>
    <row r="14" spans="1:9" ht="18">
      <c r="A14" s="70">
        <v>13</v>
      </c>
      <c r="B14" s="70">
        <v>6703140085</v>
      </c>
      <c r="C14" s="71" t="s">
        <v>122</v>
      </c>
      <c r="D14" s="72">
        <v>0.91110000000000002</v>
      </c>
      <c r="F14" s="70">
        <v>13</v>
      </c>
      <c r="G14" s="70">
        <v>6703140078</v>
      </c>
      <c r="H14" s="71" t="s">
        <v>86</v>
      </c>
      <c r="I14" s="72">
        <v>0.9556</v>
      </c>
    </row>
    <row r="15" spans="1:9" ht="18">
      <c r="A15" s="70">
        <v>14</v>
      </c>
      <c r="B15" s="70">
        <v>6703140089</v>
      </c>
      <c r="C15" s="71" t="s">
        <v>123</v>
      </c>
      <c r="D15" s="72">
        <v>0.93330000000000002</v>
      </c>
      <c r="F15" s="70">
        <v>14</v>
      </c>
      <c r="G15" s="70">
        <v>6703140086</v>
      </c>
      <c r="H15" s="71" t="s">
        <v>87</v>
      </c>
      <c r="I15" s="72">
        <v>0.88890000000000002</v>
      </c>
    </row>
    <row r="16" spans="1:9" ht="18">
      <c r="A16" s="70">
        <v>15</v>
      </c>
      <c r="B16" s="70">
        <v>6703140101</v>
      </c>
      <c r="C16" s="71" t="s">
        <v>124</v>
      </c>
      <c r="D16" s="72">
        <v>0.9556</v>
      </c>
      <c r="F16" s="70">
        <v>15</v>
      </c>
      <c r="G16" s="70">
        <v>6703140094</v>
      </c>
      <c r="H16" s="71" t="s">
        <v>88</v>
      </c>
      <c r="I16" s="72">
        <v>0.9778</v>
      </c>
    </row>
    <row r="17" spans="1:9" ht="26.25">
      <c r="A17" s="70">
        <v>16</v>
      </c>
      <c r="B17" s="70">
        <v>6703140105</v>
      </c>
      <c r="C17" s="71" t="s">
        <v>125</v>
      </c>
      <c r="D17" s="72">
        <v>0.88890000000000002</v>
      </c>
      <c r="F17" s="70">
        <v>16</v>
      </c>
      <c r="G17" s="70">
        <v>6703140106</v>
      </c>
      <c r="H17" s="71" t="s">
        <v>186</v>
      </c>
      <c r="I17" s="72">
        <v>0.84440000000000004</v>
      </c>
    </row>
    <row r="18" spans="1:9" ht="26.25">
      <c r="A18" s="70">
        <v>17</v>
      </c>
      <c r="B18" s="70">
        <v>6703140109</v>
      </c>
      <c r="C18" s="71" t="s">
        <v>126</v>
      </c>
      <c r="D18" s="72">
        <v>0.24440000000000001</v>
      </c>
      <c r="F18" s="70">
        <v>17</v>
      </c>
      <c r="G18" s="70">
        <v>6703140134</v>
      </c>
      <c r="H18" s="71" t="s">
        <v>90</v>
      </c>
      <c r="I18" s="72">
        <v>0.93330000000000002</v>
      </c>
    </row>
    <row r="19" spans="1:9" ht="18">
      <c r="A19" s="70">
        <v>18</v>
      </c>
      <c r="B19" s="70">
        <v>6703140113</v>
      </c>
      <c r="C19" s="71" t="s">
        <v>127</v>
      </c>
      <c r="D19" s="72">
        <v>0.93330000000000002</v>
      </c>
      <c r="F19" s="70">
        <v>18</v>
      </c>
      <c r="G19" s="70">
        <v>6703140146</v>
      </c>
      <c r="H19" s="71" t="s">
        <v>91</v>
      </c>
      <c r="I19" s="72">
        <v>0.9778</v>
      </c>
    </row>
    <row r="20" spans="1:9" ht="34.5">
      <c r="A20" s="70">
        <v>19</v>
      </c>
      <c r="B20" s="70">
        <v>6703140117</v>
      </c>
      <c r="C20" s="71" t="s">
        <v>128</v>
      </c>
      <c r="D20" s="72">
        <v>0.82220000000000004</v>
      </c>
      <c r="F20" s="70">
        <v>19</v>
      </c>
      <c r="G20" s="70">
        <v>6703140150</v>
      </c>
      <c r="H20" s="71" t="s">
        <v>187</v>
      </c>
      <c r="I20" s="72">
        <v>0.84440000000000004</v>
      </c>
    </row>
    <row r="21" spans="1:9" ht="18">
      <c r="A21" s="70">
        <v>20</v>
      </c>
      <c r="B21" s="70">
        <v>6703140121</v>
      </c>
      <c r="C21" s="71" t="s">
        <v>129</v>
      </c>
      <c r="D21" s="72">
        <v>0.84440000000000004</v>
      </c>
      <c r="F21" s="70">
        <v>20</v>
      </c>
      <c r="G21" s="70">
        <v>6703144010</v>
      </c>
      <c r="H21" s="71" t="s">
        <v>93</v>
      </c>
      <c r="I21" s="72">
        <v>0.9778</v>
      </c>
    </row>
    <row r="22" spans="1:9" ht="26.25">
      <c r="A22" s="70">
        <v>21</v>
      </c>
      <c r="B22" s="70">
        <v>6703140133</v>
      </c>
      <c r="C22" s="71" t="s">
        <v>130</v>
      </c>
      <c r="D22" s="72">
        <v>0.93330000000000002</v>
      </c>
      <c r="F22" s="70">
        <v>21</v>
      </c>
      <c r="G22" s="70">
        <v>6703144014</v>
      </c>
      <c r="H22" s="71" t="s">
        <v>94</v>
      </c>
      <c r="I22" s="72">
        <v>0.31109999999999999</v>
      </c>
    </row>
    <row r="23" spans="1:9" ht="34.5">
      <c r="A23" s="70">
        <v>22</v>
      </c>
      <c r="B23" s="70">
        <v>6703140137</v>
      </c>
      <c r="C23" s="71" t="s">
        <v>131</v>
      </c>
      <c r="D23" s="72">
        <v>0.93330000000000002</v>
      </c>
      <c r="F23" s="70">
        <v>22</v>
      </c>
      <c r="G23" s="70">
        <v>6703144022</v>
      </c>
      <c r="H23" s="71" t="s">
        <v>95</v>
      </c>
      <c r="I23" s="72">
        <v>0.84440000000000004</v>
      </c>
    </row>
    <row r="24" spans="1:9" ht="18">
      <c r="A24" s="70">
        <v>23</v>
      </c>
      <c r="B24" s="70">
        <v>6703140141</v>
      </c>
      <c r="C24" s="71" t="s">
        <v>132</v>
      </c>
      <c r="D24" s="72">
        <v>0.44440000000000002</v>
      </c>
      <c r="F24" s="70">
        <v>23</v>
      </c>
      <c r="G24" s="70">
        <v>6703144038</v>
      </c>
      <c r="H24" s="71" t="s">
        <v>96</v>
      </c>
      <c r="I24" s="72">
        <v>0.93330000000000002</v>
      </c>
    </row>
    <row r="25" spans="1:9" ht="18">
      <c r="A25" s="70">
        <v>24</v>
      </c>
      <c r="B25" s="70">
        <v>6703142097</v>
      </c>
      <c r="C25" s="71" t="s">
        <v>133</v>
      </c>
      <c r="D25" s="72">
        <v>0.82220000000000004</v>
      </c>
      <c r="F25" s="70">
        <v>24</v>
      </c>
      <c r="G25" s="70">
        <v>6703144042</v>
      </c>
      <c r="H25" s="71" t="s">
        <v>97</v>
      </c>
      <c r="I25" s="72">
        <v>0.93330000000000002</v>
      </c>
    </row>
    <row r="26" spans="1:9" ht="26.25">
      <c r="A26" s="70">
        <v>25</v>
      </c>
      <c r="B26" s="70">
        <v>6703142145</v>
      </c>
      <c r="C26" s="71" t="s">
        <v>134</v>
      </c>
      <c r="D26" s="72">
        <v>0.9778</v>
      </c>
      <c r="F26" s="70">
        <v>25</v>
      </c>
      <c r="G26" s="70">
        <v>6703144050</v>
      </c>
      <c r="H26" s="71" t="s">
        <v>98</v>
      </c>
      <c r="I26" s="72">
        <v>0.71109999999999995</v>
      </c>
    </row>
    <row r="27" spans="1:9" ht="18">
      <c r="A27" s="70">
        <v>26</v>
      </c>
      <c r="B27" s="70">
        <v>6703144001</v>
      </c>
      <c r="C27" s="71" t="s">
        <v>135</v>
      </c>
      <c r="D27" s="72">
        <v>0.86670000000000003</v>
      </c>
      <c r="F27" s="70">
        <v>26</v>
      </c>
      <c r="G27" s="70">
        <v>6703144066</v>
      </c>
      <c r="H27" s="71" t="s">
        <v>99</v>
      </c>
      <c r="I27" s="72">
        <v>0.9778</v>
      </c>
    </row>
    <row r="28" spans="1:9" ht="18">
      <c r="A28" s="70">
        <v>27</v>
      </c>
      <c r="B28" s="70">
        <v>6703144005</v>
      </c>
      <c r="C28" s="71" t="s">
        <v>136</v>
      </c>
      <c r="D28" s="72">
        <v>0.93330000000000002</v>
      </c>
      <c r="F28" s="70">
        <v>27</v>
      </c>
      <c r="G28" s="70">
        <v>6703144074</v>
      </c>
      <c r="H28" s="71" t="s">
        <v>100</v>
      </c>
      <c r="I28" s="72">
        <v>0.84440000000000004</v>
      </c>
    </row>
    <row r="29" spans="1:9" ht="18">
      <c r="A29" s="70">
        <v>28</v>
      </c>
      <c r="B29" s="70">
        <v>6703144013</v>
      </c>
      <c r="C29" s="71" t="s">
        <v>137</v>
      </c>
      <c r="D29" s="72">
        <v>0.71109999999999995</v>
      </c>
      <c r="F29" s="70">
        <v>28</v>
      </c>
      <c r="G29" s="70">
        <v>6703144090</v>
      </c>
      <c r="H29" s="71" t="s">
        <v>101</v>
      </c>
      <c r="I29" s="72">
        <v>0.88890000000000002</v>
      </c>
    </row>
    <row r="30" spans="1:9" ht="26.25">
      <c r="A30" s="70">
        <v>29</v>
      </c>
      <c r="B30" s="70">
        <v>6703144021</v>
      </c>
      <c r="C30" s="71" t="s">
        <v>138</v>
      </c>
      <c r="D30" s="72">
        <v>0.93330000000000002</v>
      </c>
      <c r="F30" s="70">
        <v>29</v>
      </c>
      <c r="G30" s="70">
        <v>6703144102</v>
      </c>
      <c r="H30" s="71" t="s">
        <v>102</v>
      </c>
      <c r="I30" s="72">
        <v>0.9778</v>
      </c>
    </row>
    <row r="31" spans="1:9" ht="26.25">
      <c r="A31" s="70">
        <v>30</v>
      </c>
      <c r="B31" s="70">
        <v>6703144029</v>
      </c>
      <c r="C31" s="71" t="s">
        <v>139</v>
      </c>
      <c r="D31" s="72">
        <v>0.82220000000000004</v>
      </c>
      <c r="F31" s="70">
        <v>30</v>
      </c>
      <c r="G31" s="70">
        <v>6703144110</v>
      </c>
      <c r="H31" s="71" t="s">
        <v>103</v>
      </c>
      <c r="I31" s="72">
        <v>0.93330000000000002</v>
      </c>
    </row>
    <row r="32" spans="1:9" ht="26.25">
      <c r="A32" s="70">
        <v>31</v>
      </c>
      <c r="B32" s="70">
        <v>6703144033</v>
      </c>
      <c r="C32" s="71" t="s">
        <v>140</v>
      </c>
      <c r="D32" s="72">
        <v>0.75560000000000005</v>
      </c>
      <c r="F32" s="70">
        <v>31</v>
      </c>
      <c r="G32" s="70">
        <v>6703144114</v>
      </c>
      <c r="H32" s="71" t="s">
        <v>104</v>
      </c>
      <c r="I32" s="72">
        <v>0.84440000000000004</v>
      </c>
    </row>
    <row r="33" spans="1:9" ht="18">
      <c r="A33" s="70">
        <v>32</v>
      </c>
      <c r="B33" s="70">
        <v>6703144053</v>
      </c>
      <c r="C33" s="71" t="s">
        <v>141</v>
      </c>
      <c r="D33" s="72">
        <v>0.91110000000000002</v>
      </c>
      <c r="F33" s="70">
        <v>32</v>
      </c>
      <c r="G33" s="70">
        <v>6703144118</v>
      </c>
      <c r="H33" s="71" t="s">
        <v>105</v>
      </c>
      <c r="I33" s="72">
        <v>0.93330000000000002</v>
      </c>
    </row>
    <row r="34" spans="1:9" ht="26.25">
      <c r="A34" s="70">
        <v>33</v>
      </c>
      <c r="B34" s="70">
        <v>6703144061</v>
      </c>
      <c r="C34" s="71" t="s">
        <v>142</v>
      </c>
      <c r="D34" s="72">
        <v>0.77780000000000005</v>
      </c>
      <c r="F34" s="70">
        <v>33</v>
      </c>
      <c r="G34" s="70">
        <v>6703144122</v>
      </c>
      <c r="H34" s="71" t="s">
        <v>106</v>
      </c>
      <c r="I34" s="72">
        <v>0.91110000000000002</v>
      </c>
    </row>
    <row r="35" spans="1:9" ht="18">
      <c r="A35" s="70">
        <v>34</v>
      </c>
      <c r="B35" s="70">
        <v>6703144073</v>
      </c>
      <c r="C35" s="71" t="s">
        <v>143</v>
      </c>
      <c r="D35" s="72">
        <v>0.91110000000000002</v>
      </c>
      <c r="F35" s="70">
        <v>34</v>
      </c>
      <c r="G35" s="70">
        <v>6703144126</v>
      </c>
      <c r="H35" s="71" t="s">
        <v>107</v>
      </c>
      <c r="I35" s="73">
        <v>0.8</v>
      </c>
    </row>
    <row r="36" spans="1:9" ht="26.25">
      <c r="A36" s="70">
        <v>35</v>
      </c>
      <c r="B36" s="70">
        <v>6703144081</v>
      </c>
      <c r="C36" s="71" t="s">
        <v>144</v>
      </c>
      <c r="D36" s="72">
        <v>0.77780000000000005</v>
      </c>
      <c r="F36" s="70">
        <v>35</v>
      </c>
      <c r="G36" s="70">
        <v>6703144142</v>
      </c>
      <c r="H36" s="71" t="s">
        <v>108</v>
      </c>
      <c r="I36" s="72">
        <v>0.9556</v>
      </c>
    </row>
    <row r="37" spans="1:9" ht="26.25">
      <c r="A37" s="70">
        <v>36</v>
      </c>
      <c r="B37" s="70">
        <v>6703144125</v>
      </c>
      <c r="C37" s="71" t="s">
        <v>145</v>
      </c>
      <c r="D37" s="72">
        <v>0.93330000000000002</v>
      </c>
    </row>
    <row r="38" spans="1:9" ht="18">
      <c r="A38" s="70">
        <v>37</v>
      </c>
      <c r="B38" s="70">
        <v>6703144129</v>
      </c>
      <c r="C38" s="71" t="s">
        <v>146</v>
      </c>
      <c r="D38" s="72">
        <v>0.88890000000000002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D10"/>
    </sheetView>
  </sheetViews>
  <sheetFormatPr defaultRowHeight="15"/>
  <cols>
    <col min="1" max="1" width="11" bestFit="1" customWidth="1"/>
    <col min="2" max="2" width="26.5703125" bestFit="1" customWidth="1"/>
    <col min="3" max="3" width="14.140625" bestFit="1" customWidth="1"/>
  </cols>
  <sheetData>
    <row r="1" spans="1:4" s="87" customFormat="1">
      <c r="A1" s="46" t="s">
        <v>149</v>
      </c>
      <c r="B1" s="46" t="s">
        <v>167</v>
      </c>
      <c r="C1" s="46" t="s">
        <v>157</v>
      </c>
      <c r="D1" s="46" t="s">
        <v>31</v>
      </c>
    </row>
    <row r="2" spans="1:4">
      <c r="A2" s="78">
        <v>6303124021</v>
      </c>
      <c r="B2" s="85" t="s">
        <v>3</v>
      </c>
      <c r="C2" s="86">
        <v>38.5</v>
      </c>
      <c r="D2" s="88" t="s">
        <v>43</v>
      </c>
    </row>
    <row r="3" spans="1:4">
      <c r="A3" s="78">
        <v>6303124022</v>
      </c>
      <c r="B3" s="85" t="s">
        <v>75</v>
      </c>
      <c r="C3" s="86">
        <v>39.5</v>
      </c>
      <c r="D3" s="88" t="s">
        <v>43</v>
      </c>
    </row>
    <row r="4" spans="1:4">
      <c r="A4" s="78">
        <v>6703140150</v>
      </c>
      <c r="B4" s="85" t="s">
        <v>92</v>
      </c>
      <c r="C4" s="86">
        <v>55.5</v>
      </c>
      <c r="D4" s="78" t="s">
        <v>44</v>
      </c>
    </row>
    <row r="5" spans="1:4">
      <c r="A5" s="78">
        <v>6703144050</v>
      </c>
      <c r="B5" s="85" t="s">
        <v>98</v>
      </c>
      <c r="C5" s="86">
        <v>58</v>
      </c>
      <c r="D5" s="78" t="s">
        <v>44</v>
      </c>
    </row>
    <row r="6" spans="1:4">
      <c r="A6" s="78">
        <v>6703140117</v>
      </c>
      <c r="B6" s="85" t="s">
        <v>128</v>
      </c>
      <c r="C6" s="78">
        <v>46.5</v>
      </c>
      <c r="D6" s="88" t="s">
        <v>43</v>
      </c>
    </row>
    <row r="7" spans="1:4">
      <c r="A7" s="78">
        <v>6703140133</v>
      </c>
      <c r="B7" s="85" t="s">
        <v>130</v>
      </c>
      <c r="C7" s="78">
        <v>62.5</v>
      </c>
      <c r="D7" s="78" t="s">
        <v>44</v>
      </c>
    </row>
    <row r="8" spans="1:4">
      <c r="A8" s="78">
        <v>6703144013</v>
      </c>
      <c r="B8" s="85" t="s">
        <v>137</v>
      </c>
      <c r="C8" s="78">
        <v>69</v>
      </c>
      <c r="D8" s="78" t="s">
        <v>44</v>
      </c>
    </row>
    <row r="9" spans="1:4">
      <c r="A9" s="78">
        <v>6703144073</v>
      </c>
      <c r="B9" s="85" t="s">
        <v>143</v>
      </c>
      <c r="C9" s="78">
        <v>64.5</v>
      </c>
      <c r="D9" s="78" t="s">
        <v>44</v>
      </c>
    </row>
    <row r="10" spans="1:4">
      <c r="A10" s="78">
        <v>6703144081</v>
      </c>
      <c r="B10" s="85" t="s">
        <v>144</v>
      </c>
      <c r="C10" s="78">
        <v>53.5</v>
      </c>
      <c r="D10" s="78" t="s">
        <v>44</v>
      </c>
    </row>
  </sheetData>
  <autoFilter ref="A1:D10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G8" sqref="G8"/>
    </sheetView>
  </sheetViews>
  <sheetFormatPr defaultRowHeight="15"/>
  <sheetData>
    <row r="1" spans="1:8" ht="45.75" thickBot="1">
      <c r="A1" s="89" t="s">
        <v>168</v>
      </c>
      <c r="B1" s="90" t="s">
        <v>169</v>
      </c>
      <c r="C1" s="90" t="s">
        <v>24</v>
      </c>
      <c r="D1" s="90" t="s">
        <v>25</v>
      </c>
      <c r="E1" s="90" t="s">
        <v>170</v>
      </c>
      <c r="F1" s="91" t="s">
        <v>171</v>
      </c>
      <c r="G1" s="90" t="s">
        <v>172</v>
      </c>
      <c r="H1" s="90" t="s">
        <v>173</v>
      </c>
    </row>
    <row r="2" spans="1:8" ht="15.75" thickBot="1">
      <c r="A2" s="92" t="s">
        <v>174</v>
      </c>
      <c r="B2" s="93" t="s">
        <v>175</v>
      </c>
      <c r="C2" s="94" t="s">
        <v>26</v>
      </c>
      <c r="D2" s="94" t="s">
        <v>176</v>
      </c>
      <c r="E2" s="94" t="s">
        <v>177</v>
      </c>
      <c r="F2" s="94" t="s">
        <v>178</v>
      </c>
      <c r="G2" s="94" t="s">
        <v>179</v>
      </c>
      <c r="H2" s="94" t="s">
        <v>180</v>
      </c>
    </row>
    <row r="3" spans="1:8" ht="15.75" thickBot="1">
      <c r="A3" s="92" t="s">
        <v>174</v>
      </c>
      <c r="B3" s="93" t="s">
        <v>175</v>
      </c>
      <c r="C3" s="94" t="s">
        <v>26</v>
      </c>
      <c r="D3" s="94" t="s">
        <v>181</v>
      </c>
      <c r="E3" s="94" t="s">
        <v>177</v>
      </c>
      <c r="F3" s="94" t="s">
        <v>178</v>
      </c>
      <c r="G3" s="94" t="s">
        <v>182</v>
      </c>
      <c r="H3" s="9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PCA-14-01</vt:lpstr>
      <vt:lpstr>PCA-14-02</vt:lpstr>
      <vt:lpstr>Sheet1</vt:lpstr>
      <vt:lpstr>Sheet2</vt:lpstr>
      <vt:lpstr>Sheet3</vt:lpstr>
      <vt:lpstr>'PCA-14-01'!Print_Area</vt:lpstr>
      <vt:lpstr>'PCA-14-02'!Print_Area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eLLen</cp:lastModifiedBy>
  <cp:lastPrinted>2015-05-12T10:06:06Z</cp:lastPrinted>
  <dcterms:created xsi:type="dcterms:W3CDTF">2014-10-16T03:58:23Z</dcterms:created>
  <dcterms:modified xsi:type="dcterms:W3CDTF">2015-05-15T16:16:38Z</dcterms:modified>
</cp:coreProperties>
</file>